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13365" windowHeight="13620"/>
  </bookViews>
  <sheets>
    <sheet name="Rekapitulace stavby" sheetId="1" r:id="rId1"/>
    <sheet name="01 - Kompletní rekonstruk..." sheetId="2" r:id="rId2"/>
    <sheet name="02 - Kompletní rekonstruk..." sheetId="3" r:id="rId3"/>
    <sheet name="Pokyny pro vyplnění" sheetId="4" r:id="rId4"/>
  </sheets>
  <definedNames>
    <definedName name="_xlnm._FilterDatabase" localSheetId="1" hidden="1">'01 - Kompletní rekonstruk...'!$C$94:$K$388</definedName>
    <definedName name="_xlnm._FilterDatabase" localSheetId="2" hidden="1">'02 - Kompletní rekonstruk...'!$C$89:$K$309</definedName>
    <definedName name="_xlnm.Print_Titles" localSheetId="1">'01 - Kompletní rekonstruk...'!$94:$94</definedName>
    <definedName name="_xlnm.Print_Titles" localSheetId="2">'02 - Kompletní rekonstruk...'!$89:$89</definedName>
    <definedName name="_xlnm.Print_Titles" localSheetId="0">'Rekapitulace stavby'!$49:$49</definedName>
    <definedName name="_xlnm.Print_Area" localSheetId="1">'01 - Kompletní rekonstruk...'!$C$4:$J$36,'01 - Kompletní rekonstruk...'!$C$42:$J$76,'01 - Kompletní rekonstruk...'!$C$82:$K$388</definedName>
    <definedName name="_xlnm.Print_Area" localSheetId="2">'02 - Kompletní rekonstruk...'!$C$4:$J$36,'02 - Kompletní rekonstruk...'!$C$42:$J$71,'02 - Kompletní rekonstruk...'!$C$77:$K$309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71027"/>
</workbook>
</file>

<file path=xl/calcChain.xml><?xml version="1.0" encoding="utf-8"?>
<calcChain xmlns="http://schemas.openxmlformats.org/spreadsheetml/2006/main">
  <c r="BK301" i="3" l="1"/>
  <c r="BK300" i="3" s="1"/>
  <c r="J300" i="3" s="1"/>
  <c r="J69" i="3" s="1"/>
  <c r="BK286" i="3"/>
  <c r="J286" i="3" s="1"/>
  <c r="J68" i="3" s="1"/>
  <c r="AY53" i="1"/>
  <c r="AX53" i="1"/>
  <c r="BI306" i="3"/>
  <c r="BH306" i="3"/>
  <c r="BG306" i="3"/>
  <c r="BF306" i="3"/>
  <c r="T306" i="3"/>
  <c r="R306" i="3"/>
  <c r="P306" i="3"/>
  <c r="BK306" i="3"/>
  <c r="J306" i="3"/>
  <c r="BE306" i="3" s="1"/>
  <c r="BI303" i="3"/>
  <c r="BH303" i="3"/>
  <c r="BG303" i="3"/>
  <c r="BF303" i="3"/>
  <c r="T303" i="3"/>
  <c r="R303" i="3"/>
  <c r="P303" i="3"/>
  <c r="BK303" i="3"/>
  <c r="J303" i="3"/>
  <c r="BE303" i="3" s="1"/>
  <c r="BI302" i="3"/>
  <c r="BH302" i="3"/>
  <c r="BG302" i="3"/>
  <c r="BF302" i="3"/>
  <c r="T302" i="3"/>
  <c r="T301" i="3" s="1"/>
  <c r="T300" i="3" s="1"/>
  <c r="R302" i="3"/>
  <c r="R301" i="3" s="1"/>
  <c r="R300" i="3" s="1"/>
  <c r="P302" i="3"/>
  <c r="P301" i="3" s="1"/>
  <c r="P300" i="3" s="1"/>
  <c r="BK302" i="3"/>
  <c r="J302" i="3"/>
  <c r="BE302" i="3" s="1"/>
  <c r="BI299" i="3"/>
  <c r="BH299" i="3"/>
  <c r="BG299" i="3"/>
  <c r="BF299" i="3"/>
  <c r="T299" i="3"/>
  <c r="R299" i="3"/>
  <c r="P299" i="3"/>
  <c r="BK299" i="3"/>
  <c r="J299" i="3"/>
  <c r="BE299" i="3" s="1"/>
  <c r="BI296" i="3"/>
  <c r="BH296" i="3"/>
  <c r="BG296" i="3"/>
  <c r="BF296" i="3"/>
  <c r="T296" i="3"/>
  <c r="R296" i="3"/>
  <c r="P296" i="3"/>
  <c r="BK296" i="3"/>
  <c r="J296" i="3"/>
  <c r="BE296" i="3" s="1"/>
  <c r="BI293" i="3"/>
  <c r="BH293" i="3"/>
  <c r="BG293" i="3"/>
  <c r="BF293" i="3"/>
  <c r="T293" i="3"/>
  <c r="R293" i="3"/>
  <c r="P293" i="3"/>
  <c r="BK293" i="3"/>
  <c r="J293" i="3"/>
  <c r="BE293" i="3" s="1"/>
  <c r="BI290" i="3"/>
  <c r="BH290" i="3"/>
  <c r="BG290" i="3"/>
  <c r="BF290" i="3"/>
  <c r="T290" i="3"/>
  <c r="R290" i="3"/>
  <c r="P290" i="3"/>
  <c r="BK290" i="3"/>
  <c r="J290" i="3"/>
  <c r="BE290" i="3" s="1"/>
  <c r="BI287" i="3"/>
  <c r="BH287" i="3"/>
  <c r="BG287" i="3"/>
  <c r="BF287" i="3"/>
  <c r="T287" i="3"/>
  <c r="T286" i="3" s="1"/>
  <c r="R287" i="3"/>
  <c r="R286" i="3" s="1"/>
  <c r="P287" i="3"/>
  <c r="P286" i="3" s="1"/>
  <c r="BK287" i="3"/>
  <c r="J287" i="3"/>
  <c r="BE287" i="3" s="1"/>
  <c r="BI285" i="3"/>
  <c r="BH285" i="3"/>
  <c r="BG285" i="3"/>
  <c r="BF285" i="3"/>
  <c r="BE285" i="3"/>
  <c r="T285" i="3"/>
  <c r="R285" i="3"/>
  <c r="P285" i="3"/>
  <c r="BK285" i="3"/>
  <c r="J285" i="3"/>
  <c r="BI282" i="3"/>
  <c r="BH282" i="3"/>
  <c r="BG282" i="3"/>
  <c r="BF282" i="3"/>
  <c r="BE282" i="3"/>
  <c r="T282" i="3"/>
  <c r="R282" i="3"/>
  <c r="P282" i="3"/>
  <c r="BK282" i="3"/>
  <c r="J282" i="3"/>
  <c r="BI279" i="3"/>
  <c r="BH279" i="3"/>
  <c r="BG279" i="3"/>
  <c r="BF279" i="3"/>
  <c r="BE279" i="3"/>
  <c r="T279" i="3"/>
  <c r="R279" i="3"/>
  <c r="P279" i="3"/>
  <c r="BK279" i="3"/>
  <c r="J279" i="3"/>
  <c r="BI273" i="3"/>
  <c r="BH273" i="3"/>
  <c r="BG273" i="3"/>
  <c r="BF273" i="3"/>
  <c r="BE273" i="3"/>
  <c r="T273" i="3"/>
  <c r="R273" i="3"/>
  <c r="P273" i="3"/>
  <c r="BK273" i="3"/>
  <c r="J273" i="3"/>
  <c r="BI270" i="3"/>
  <c r="BH270" i="3"/>
  <c r="BG270" i="3"/>
  <c r="BF270" i="3"/>
  <c r="BE270" i="3"/>
  <c r="T270" i="3"/>
  <c r="R270" i="3"/>
  <c r="P270" i="3"/>
  <c r="BK270" i="3"/>
  <c r="J270" i="3"/>
  <c r="BI267" i="3"/>
  <c r="BH267" i="3"/>
  <c r="BG267" i="3"/>
  <c r="BF267" i="3"/>
  <c r="BE267" i="3"/>
  <c r="T267" i="3"/>
  <c r="R267" i="3"/>
  <c r="P267" i="3"/>
  <c r="BK267" i="3"/>
  <c r="J267" i="3"/>
  <c r="BI264" i="3"/>
  <c r="BH264" i="3"/>
  <c r="BG264" i="3"/>
  <c r="BF264" i="3"/>
  <c r="BE264" i="3"/>
  <c r="T264" i="3"/>
  <c r="R264" i="3"/>
  <c r="P264" i="3"/>
  <c r="BK264" i="3"/>
  <c r="J264" i="3"/>
  <c r="BI261" i="3"/>
  <c r="BH261" i="3"/>
  <c r="BG261" i="3"/>
  <c r="BF261" i="3"/>
  <c r="BE261" i="3"/>
  <c r="T261" i="3"/>
  <c r="R261" i="3"/>
  <c r="P261" i="3"/>
  <c r="BK261" i="3"/>
  <c r="J261" i="3"/>
  <c r="BI258" i="3"/>
  <c r="BH258" i="3"/>
  <c r="BG258" i="3"/>
  <c r="BF258" i="3"/>
  <c r="BE258" i="3"/>
  <c r="T258" i="3"/>
  <c r="R258" i="3"/>
  <c r="P258" i="3"/>
  <c r="BK258" i="3"/>
  <c r="J258" i="3"/>
  <c r="BI255" i="3"/>
  <c r="BH255" i="3"/>
  <c r="BG255" i="3"/>
  <c r="BF255" i="3"/>
  <c r="BE255" i="3"/>
  <c r="T255" i="3"/>
  <c r="R255" i="3"/>
  <c r="P255" i="3"/>
  <c r="BK255" i="3"/>
  <c r="J255" i="3"/>
  <c r="BI252" i="3"/>
  <c r="BH252" i="3"/>
  <c r="BG252" i="3"/>
  <c r="BF252" i="3"/>
  <c r="BE252" i="3"/>
  <c r="T252" i="3"/>
  <c r="R252" i="3"/>
  <c r="P252" i="3"/>
  <c r="BK252" i="3"/>
  <c r="J252" i="3"/>
  <c r="BI249" i="3"/>
  <c r="BH249" i="3"/>
  <c r="BG249" i="3"/>
  <c r="BF249" i="3"/>
  <c r="BE249" i="3"/>
  <c r="T249" i="3"/>
  <c r="R249" i="3"/>
  <c r="P249" i="3"/>
  <c r="BK249" i="3"/>
  <c r="J249" i="3"/>
  <c r="BI243" i="3"/>
  <c r="BH243" i="3"/>
  <c r="BG243" i="3"/>
  <c r="BF243" i="3"/>
  <c r="BE243" i="3"/>
  <c r="T243" i="3"/>
  <c r="R243" i="3"/>
  <c r="P243" i="3"/>
  <c r="BK243" i="3"/>
  <c r="J243" i="3"/>
  <c r="BI240" i="3"/>
  <c r="BH240" i="3"/>
  <c r="BG240" i="3"/>
  <c r="BF240" i="3"/>
  <c r="BE240" i="3"/>
  <c r="T240" i="3"/>
  <c r="R240" i="3"/>
  <c r="P240" i="3"/>
  <c r="BK240" i="3"/>
  <c r="J240" i="3"/>
  <c r="BI237" i="3"/>
  <c r="BH237" i="3"/>
  <c r="BG237" i="3"/>
  <c r="BF237" i="3"/>
  <c r="BE237" i="3"/>
  <c r="T237" i="3"/>
  <c r="T236" i="3" s="1"/>
  <c r="R237" i="3"/>
  <c r="R236" i="3" s="1"/>
  <c r="P237" i="3"/>
  <c r="P236" i="3" s="1"/>
  <c r="BK237" i="3"/>
  <c r="BK236" i="3" s="1"/>
  <c r="J236" i="3" s="1"/>
  <c r="J67" i="3" s="1"/>
  <c r="J237" i="3"/>
  <c r="BI235" i="3"/>
  <c r="BH235" i="3"/>
  <c r="BG235" i="3"/>
  <c r="BF235" i="3"/>
  <c r="T235" i="3"/>
  <c r="R235" i="3"/>
  <c r="P235" i="3"/>
  <c r="BK235" i="3"/>
  <c r="J235" i="3"/>
  <c r="BE235" i="3" s="1"/>
  <c r="BI232" i="3"/>
  <c r="BH232" i="3"/>
  <c r="BG232" i="3"/>
  <c r="BF232" i="3"/>
  <c r="T232" i="3"/>
  <c r="R232" i="3"/>
  <c r="P232" i="3"/>
  <c r="BK232" i="3"/>
  <c r="J232" i="3"/>
  <c r="BE232" i="3" s="1"/>
  <c r="BI229" i="3"/>
  <c r="BH229" i="3"/>
  <c r="BG229" i="3"/>
  <c r="BF229" i="3"/>
  <c r="T229" i="3"/>
  <c r="R229" i="3"/>
  <c r="P229" i="3"/>
  <c r="BK229" i="3"/>
  <c r="J229" i="3"/>
  <c r="BE229" i="3" s="1"/>
  <c r="BI224" i="3"/>
  <c r="BH224" i="3"/>
  <c r="BG224" i="3"/>
  <c r="BF224" i="3"/>
  <c r="T224" i="3"/>
  <c r="T223" i="3" s="1"/>
  <c r="R224" i="3"/>
  <c r="R223" i="3" s="1"/>
  <c r="P224" i="3"/>
  <c r="P223" i="3" s="1"/>
  <c r="BK224" i="3"/>
  <c r="BK223" i="3" s="1"/>
  <c r="J223" i="3" s="1"/>
  <c r="J66" i="3" s="1"/>
  <c r="J224" i="3"/>
  <c r="BE224" i="3" s="1"/>
  <c r="BI220" i="3"/>
  <c r="BH220" i="3"/>
  <c r="BG220" i="3"/>
  <c r="BF220" i="3"/>
  <c r="BE220" i="3"/>
  <c r="T220" i="3"/>
  <c r="R220" i="3"/>
  <c r="P220" i="3"/>
  <c r="BK220" i="3"/>
  <c r="J220" i="3"/>
  <c r="BI218" i="3"/>
  <c r="BH218" i="3"/>
  <c r="BG218" i="3"/>
  <c r="BF218" i="3"/>
  <c r="BE218" i="3"/>
  <c r="T218" i="3"/>
  <c r="R218" i="3"/>
  <c r="P218" i="3"/>
  <c r="BK218" i="3"/>
  <c r="J218" i="3"/>
  <c r="BI215" i="3"/>
  <c r="BH215" i="3"/>
  <c r="BG215" i="3"/>
  <c r="BF215" i="3"/>
  <c r="BE215" i="3"/>
  <c r="T215" i="3"/>
  <c r="T214" i="3" s="1"/>
  <c r="R215" i="3"/>
  <c r="R214" i="3" s="1"/>
  <c r="P215" i="3"/>
  <c r="P214" i="3" s="1"/>
  <c r="BK215" i="3"/>
  <c r="BK214" i="3" s="1"/>
  <c r="J214" i="3" s="1"/>
  <c r="J65" i="3" s="1"/>
  <c r="J215" i="3"/>
  <c r="BI211" i="3"/>
  <c r="BH211" i="3"/>
  <c r="BG211" i="3"/>
  <c r="BF211" i="3"/>
  <c r="T211" i="3"/>
  <c r="R211" i="3"/>
  <c r="P211" i="3"/>
  <c r="BK211" i="3"/>
  <c r="J211" i="3"/>
  <c r="BE211" i="3" s="1"/>
  <c r="BI208" i="3"/>
  <c r="BH208" i="3"/>
  <c r="BG208" i="3"/>
  <c r="BF208" i="3"/>
  <c r="T208" i="3"/>
  <c r="R208" i="3"/>
  <c r="P208" i="3"/>
  <c r="BK208" i="3"/>
  <c r="J208" i="3"/>
  <c r="BE208" i="3" s="1"/>
  <c r="BI207" i="3"/>
  <c r="BH207" i="3"/>
  <c r="BG207" i="3"/>
  <c r="BF207" i="3"/>
  <c r="T207" i="3"/>
  <c r="T206" i="3" s="1"/>
  <c r="R207" i="3"/>
  <c r="R206" i="3" s="1"/>
  <c r="P207" i="3"/>
  <c r="P206" i="3" s="1"/>
  <c r="BK207" i="3"/>
  <c r="BK206" i="3" s="1"/>
  <c r="J206" i="3" s="1"/>
  <c r="J64" i="3" s="1"/>
  <c r="J207" i="3"/>
  <c r="BE207" i="3" s="1"/>
  <c r="BI205" i="3"/>
  <c r="BH205" i="3"/>
  <c r="BG205" i="3"/>
  <c r="BF205" i="3"/>
  <c r="BE205" i="3"/>
  <c r="T205" i="3"/>
  <c r="R205" i="3"/>
  <c r="P205" i="3"/>
  <c r="BK205" i="3"/>
  <c r="J205" i="3"/>
  <c r="BI201" i="3"/>
  <c r="BH201" i="3"/>
  <c r="BG201" i="3"/>
  <c r="BF201" i="3"/>
  <c r="BE201" i="3"/>
  <c r="T201" i="3"/>
  <c r="R201" i="3"/>
  <c r="P201" i="3"/>
  <c r="BK201" i="3"/>
  <c r="J201" i="3"/>
  <c r="BI198" i="3"/>
  <c r="BH198" i="3"/>
  <c r="BG198" i="3"/>
  <c r="BF198" i="3"/>
  <c r="BE198" i="3"/>
  <c r="T198" i="3"/>
  <c r="R198" i="3"/>
  <c r="P198" i="3"/>
  <c r="BK198" i="3"/>
  <c r="J198" i="3"/>
  <c r="BI195" i="3"/>
  <c r="BH195" i="3"/>
  <c r="BG195" i="3"/>
  <c r="BF195" i="3"/>
  <c r="BE195" i="3"/>
  <c r="T195" i="3"/>
  <c r="R195" i="3"/>
  <c r="P195" i="3"/>
  <c r="BK195" i="3"/>
  <c r="J195" i="3"/>
  <c r="BI192" i="3"/>
  <c r="BH192" i="3"/>
  <c r="BG192" i="3"/>
  <c r="BF192" i="3"/>
  <c r="BE192" i="3"/>
  <c r="T192" i="3"/>
  <c r="T191" i="3" s="1"/>
  <c r="R192" i="3"/>
  <c r="R191" i="3" s="1"/>
  <c r="P192" i="3"/>
  <c r="P191" i="3" s="1"/>
  <c r="BK192" i="3"/>
  <c r="BK191" i="3" s="1"/>
  <c r="J191" i="3" s="1"/>
  <c r="J63" i="3" s="1"/>
  <c r="J192" i="3"/>
  <c r="BI190" i="3"/>
  <c r="BH190" i="3"/>
  <c r="BG190" i="3"/>
  <c r="BF190" i="3"/>
  <c r="T190" i="3"/>
  <c r="R190" i="3"/>
  <c r="P190" i="3"/>
  <c r="BK190" i="3"/>
  <c r="J190" i="3"/>
  <c r="BE190" i="3" s="1"/>
  <c r="BI187" i="3"/>
  <c r="BH187" i="3"/>
  <c r="BG187" i="3"/>
  <c r="BF187" i="3"/>
  <c r="T187" i="3"/>
  <c r="R187" i="3"/>
  <c r="P187" i="3"/>
  <c r="BK187" i="3"/>
  <c r="J187" i="3"/>
  <c r="BE187" i="3" s="1"/>
  <c r="BI184" i="3"/>
  <c r="BH184" i="3"/>
  <c r="BG184" i="3"/>
  <c r="BF184" i="3"/>
  <c r="T184" i="3"/>
  <c r="R184" i="3"/>
  <c r="P184" i="3"/>
  <c r="BK184" i="3"/>
  <c r="J184" i="3"/>
  <c r="BE184" i="3" s="1"/>
  <c r="BI181" i="3"/>
  <c r="BH181" i="3"/>
  <c r="BG181" i="3"/>
  <c r="BF181" i="3"/>
  <c r="T181" i="3"/>
  <c r="R181" i="3"/>
  <c r="P181" i="3"/>
  <c r="BK181" i="3"/>
  <c r="J181" i="3"/>
  <c r="BE181" i="3" s="1"/>
  <c r="BI178" i="3"/>
  <c r="BH178" i="3"/>
  <c r="BG178" i="3"/>
  <c r="BF178" i="3"/>
  <c r="T178" i="3"/>
  <c r="R178" i="3"/>
  <c r="P178" i="3"/>
  <c r="BK178" i="3"/>
  <c r="J178" i="3"/>
  <c r="BE178" i="3" s="1"/>
  <c r="BI175" i="3"/>
  <c r="BH175" i="3"/>
  <c r="BG175" i="3"/>
  <c r="BF175" i="3"/>
  <c r="T175" i="3"/>
  <c r="R175" i="3"/>
  <c r="P175" i="3"/>
  <c r="BK175" i="3"/>
  <c r="J175" i="3"/>
  <c r="BE175" i="3" s="1"/>
  <c r="BI172" i="3"/>
  <c r="BH172" i="3"/>
  <c r="BG172" i="3"/>
  <c r="BF172" i="3"/>
  <c r="T172" i="3"/>
  <c r="T171" i="3" s="1"/>
  <c r="R172" i="3"/>
  <c r="R171" i="3" s="1"/>
  <c r="P172" i="3"/>
  <c r="P171" i="3" s="1"/>
  <c r="BK172" i="3"/>
  <c r="BK171" i="3" s="1"/>
  <c r="J171" i="3" s="1"/>
  <c r="J62" i="3" s="1"/>
  <c r="J172" i="3"/>
  <c r="BE172" i="3" s="1"/>
  <c r="BI170" i="3"/>
  <c r="BH170" i="3"/>
  <c r="BG170" i="3"/>
  <c r="BF170" i="3"/>
  <c r="BE170" i="3"/>
  <c r="T170" i="3"/>
  <c r="R170" i="3"/>
  <c r="P170" i="3"/>
  <c r="BK170" i="3"/>
  <c r="J170" i="3"/>
  <c r="BI167" i="3"/>
  <c r="BH167" i="3"/>
  <c r="BG167" i="3"/>
  <c r="BF167" i="3"/>
  <c r="BE167" i="3"/>
  <c r="T167" i="3"/>
  <c r="R167" i="3"/>
  <c r="P167" i="3"/>
  <c r="BK167" i="3"/>
  <c r="J167" i="3"/>
  <c r="BI164" i="3"/>
  <c r="BH164" i="3"/>
  <c r="BG164" i="3"/>
  <c r="BF164" i="3"/>
  <c r="BE164" i="3"/>
  <c r="T164" i="3"/>
  <c r="R164" i="3"/>
  <c r="P164" i="3"/>
  <c r="BK164" i="3"/>
  <c r="J164" i="3"/>
  <c r="BI158" i="3"/>
  <c r="BH158" i="3"/>
  <c r="BG158" i="3"/>
  <c r="BF158" i="3"/>
  <c r="BE158" i="3"/>
  <c r="T158" i="3"/>
  <c r="R158" i="3"/>
  <c r="P158" i="3"/>
  <c r="BK158" i="3"/>
  <c r="J158" i="3"/>
  <c r="BI153" i="3"/>
  <c r="BH153" i="3"/>
  <c r="BG153" i="3"/>
  <c r="BF153" i="3"/>
  <c r="BE153" i="3"/>
  <c r="T153" i="3"/>
  <c r="R153" i="3"/>
  <c r="P153" i="3"/>
  <c r="BK153" i="3"/>
  <c r="J153" i="3"/>
  <c r="BI150" i="3"/>
  <c r="BH150" i="3"/>
  <c r="BG150" i="3"/>
  <c r="BF150" i="3"/>
  <c r="BE150" i="3"/>
  <c r="T150" i="3"/>
  <c r="R150" i="3"/>
  <c r="P150" i="3"/>
  <c r="BK150" i="3"/>
  <c r="J150" i="3"/>
  <c r="BI147" i="3"/>
  <c r="BH147" i="3"/>
  <c r="BG147" i="3"/>
  <c r="BF147" i="3"/>
  <c r="BE147" i="3"/>
  <c r="T147" i="3"/>
  <c r="R147" i="3"/>
  <c r="P147" i="3"/>
  <c r="BK147" i="3"/>
  <c r="J147" i="3"/>
  <c r="BI144" i="3"/>
  <c r="BH144" i="3"/>
  <c r="BG144" i="3"/>
  <c r="BF144" i="3"/>
  <c r="BE144" i="3"/>
  <c r="T144" i="3"/>
  <c r="R144" i="3"/>
  <c r="P144" i="3"/>
  <c r="BK144" i="3"/>
  <c r="J144" i="3"/>
  <c r="BI140" i="3"/>
  <c r="BH140" i="3"/>
  <c r="BG140" i="3"/>
  <c r="BF140" i="3"/>
  <c r="BE140" i="3"/>
  <c r="T140" i="3"/>
  <c r="R140" i="3"/>
  <c r="P140" i="3"/>
  <c r="BK140" i="3"/>
  <c r="J140" i="3"/>
  <c r="BI137" i="3"/>
  <c r="BH137" i="3"/>
  <c r="BG137" i="3"/>
  <c r="BF137" i="3"/>
  <c r="BE137" i="3"/>
  <c r="T137" i="3"/>
  <c r="R137" i="3"/>
  <c r="P137" i="3"/>
  <c r="BK137" i="3"/>
  <c r="J137" i="3"/>
  <c r="BI134" i="3"/>
  <c r="BH134" i="3"/>
  <c r="BG134" i="3"/>
  <c r="BF134" i="3"/>
  <c r="BE134" i="3"/>
  <c r="T134" i="3"/>
  <c r="R134" i="3"/>
  <c r="P134" i="3"/>
  <c r="BK134" i="3"/>
  <c r="J134" i="3"/>
  <c r="BI131" i="3"/>
  <c r="BH131" i="3"/>
  <c r="BG131" i="3"/>
  <c r="BF131" i="3"/>
  <c r="BE131" i="3"/>
  <c r="T131" i="3"/>
  <c r="R131" i="3"/>
  <c r="P131" i="3"/>
  <c r="BK131" i="3"/>
  <c r="J131" i="3"/>
  <c r="BI127" i="3"/>
  <c r="BH127" i="3"/>
  <c r="BG127" i="3"/>
  <c r="BF127" i="3"/>
  <c r="BE127" i="3"/>
  <c r="T127" i="3"/>
  <c r="R127" i="3"/>
  <c r="P127" i="3"/>
  <c r="BK127" i="3"/>
  <c r="J127" i="3"/>
  <c r="BI124" i="3"/>
  <c r="BH124" i="3"/>
  <c r="BG124" i="3"/>
  <c r="BF124" i="3"/>
  <c r="BE124" i="3"/>
  <c r="T124" i="3"/>
  <c r="R124" i="3"/>
  <c r="P124" i="3"/>
  <c r="BK124" i="3"/>
  <c r="J124" i="3"/>
  <c r="BI121" i="3"/>
  <c r="BH121" i="3"/>
  <c r="BG121" i="3"/>
  <c r="BF121" i="3"/>
  <c r="BE121" i="3"/>
  <c r="T121" i="3"/>
  <c r="R121" i="3"/>
  <c r="P121" i="3"/>
  <c r="BK121" i="3"/>
  <c r="J121" i="3"/>
  <c r="BI118" i="3"/>
  <c r="BH118" i="3"/>
  <c r="BG118" i="3"/>
  <c r="BF118" i="3"/>
  <c r="BE118" i="3"/>
  <c r="T118" i="3"/>
  <c r="R118" i="3"/>
  <c r="P118" i="3"/>
  <c r="BK118" i="3"/>
  <c r="J118" i="3"/>
  <c r="BI115" i="3"/>
  <c r="BH115" i="3"/>
  <c r="BG115" i="3"/>
  <c r="BF115" i="3"/>
  <c r="BE115" i="3"/>
  <c r="T115" i="3"/>
  <c r="R115" i="3"/>
  <c r="P115" i="3"/>
  <c r="BK115" i="3"/>
  <c r="J115" i="3"/>
  <c r="BI112" i="3"/>
  <c r="BH112" i="3"/>
  <c r="BG112" i="3"/>
  <c r="BF112" i="3"/>
  <c r="BE112" i="3"/>
  <c r="T112" i="3"/>
  <c r="R112" i="3"/>
  <c r="P112" i="3"/>
  <c r="BK112" i="3"/>
  <c r="J112" i="3"/>
  <c r="BI109" i="3"/>
  <c r="BH109" i="3"/>
  <c r="BG109" i="3"/>
  <c r="BF109" i="3"/>
  <c r="BE109" i="3"/>
  <c r="T109" i="3"/>
  <c r="R109" i="3"/>
  <c r="P109" i="3"/>
  <c r="BK109" i="3"/>
  <c r="J109" i="3"/>
  <c r="BI106" i="3"/>
  <c r="BH106" i="3"/>
  <c r="BG106" i="3"/>
  <c r="BF106" i="3"/>
  <c r="BE106" i="3"/>
  <c r="T106" i="3"/>
  <c r="T105" i="3" s="1"/>
  <c r="T104" i="3" s="1"/>
  <c r="R106" i="3"/>
  <c r="R105" i="3" s="1"/>
  <c r="P106" i="3"/>
  <c r="P105" i="3" s="1"/>
  <c r="BK106" i="3"/>
  <c r="BK105" i="3" s="1"/>
  <c r="J106" i="3"/>
  <c r="BI103" i="3"/>
  <c r="BH103" i="3"/>
  <c r="BG103" i="3"/>
  <c r="BF103" i="3"/>
  <c r="BE103" i="3"/>
  <c r="T103" i="3"/>
  <c r="R103" i="3"/>
  <c r="P103" i="3"/>
  <c r="BK103" i="3"/>
  <c r="J103" i="3"/>
  <c r="BI102" i="3"/>
  <c r="BH102" i="3"/>
  <c r="BG102" i="3"/>
  <c r="BF102" i="3"/>
  <c r="BE102" i="3"/>
  <c r="T102" i="3"/>
  <c r="R102" i="3"/>
  <c r="P102" i="3"/>
  <c r="BK102" i="3"/>
  <c r="J102" i="3"/>
  <c r="BI101" i="3"/>
  <c r="BH101" i="3"/>
  <c r="BG101" i="3"/>
  <c r="BF101" i="3"/>
  <c r="BE101" i="3"/>
  <c r="T101" i="3"/>
  <c r="R101" i="3"/>
  <c r="P101" i="3"/>
  <c r="BK101" i="3"/>
  <c r="J101" i="3"/>
  <c r="BI100" i="3"/>
  <c r="BH100" i="3"/>
  <c r="BG100" i="3"/>
  <c r="BF100" i="3"/>
  <c r="BE100" i="3"/>
  <c r="T100" i="3"/>
  <c r="T99" i="3" s="1"/>
  <c r="R100" i="3"/>
  <c r="R99" i="3" s="1"/>
  <c r="P100" i="3"/>
  <c r="P99" i="3" s="1"/>
  <c r="BK100" i="3"/>
  <c r="J100" i="3"/>
  <c r="BI96" i="3"/>
  <c r="BH96" i="3"/>
  <c r="BG96" i="3"/>
  <c r="BF96" i="3"/>
  <c r="T96" i="3"/>
  <c r="R96" i="3"/>
  <c r="P96" i="3"/>
  <c r="BK96" i="3"/>
  <c r="J96" i="3"/>
  <c r="BE96" i="3" s="1"/>
  <c r="BI93" i="3"/>
  <c r="F34" i="3" s="1"/>
  <c r="BD53" i="1" s="1"/>
  <c r="BH93" i="3"/>
  <c r="F33" i="3" s="1"/>
  <c r="BC53" i="1" s="1"/>
  <c r="BG93" i="3"/>
  <c r="F32" i="3" s="1"/>
  <c r="BB53" i="1" s="1"/>
  <c r="BF93" i="3"/>
  <c r="F31" i="3" s="1"/>
  <c r="BA53" i="1" s="1"/>
  <c r="T93" i="3"/>
  <c r="T92" i="3" s="1"/>
  <c r="R93" i="3"/>
  <c r="R92" i="3" s="1"/>
  <c r="R91" i="3" s="1"/>
  <c r="P93" i="3"/>
  <c r="BK93" i="3"/>
  <c r="BK92" i="3" s="1"/>
  <c r="J93" i="3"/>
  <c r="BE93" i="3" s="1"/>
  <c r="J86" i="3"/>
  <c r="F86" i="3"/>
  <c r="J84" i="3"/>
  <c r="F84" i="3"/>
  <c r="E82" i="3"/>
  <c r="F52" i="3"/>
  <c r="J51" i="3"/>
  <c r="F51" i="3"/>
  <c r="F49" i="3"/>
  <c r="E47" i="3"/>
  <c r="J18" i="3"/>
  <c r="E18" i="3"/>
  <c r="F87" i="3" s="1"/>
  <c r="J17" i="3"/>
  <c r="J12" i="3"/>
  <c r="J49" i="3" s="1"/>
  <c r="E7" i="3"/>
  <c r="E80" i="3" s="1"/>
  <c r="R385" i="2"/>
  <c r="R384" i="2" s="1"/>
  <c r="J385" i="2"/>
  <c r="J75" i="2" s="1"/>
  <c r="R373" i="2"/>
  <c r="T346" i="2"/>
  <c r="P346" i="2"/>
  <c r="R341" i="2"/>
  <c r="J341" i="2"/>
  <c r="J71" i="2" s="1"/>
  <c r="T333" i="2"/>
  <c r="P333" i="2"/>
  <c r="R302" i="2"/>
  <c r="T298" i="2"/>
  <c r="P298" i="2"/>
  <c r="BK298" i="2"/>
  <c r="J298" i="2" s="1"/>
  <c r="J68" i="2" s="1"/>
  <c r="R278" i="2"/>
  <c r="BK156" i="2"/>
  <c r="J156" i="2" s="1"/>
  <c r="J60" i="2" s="1"/>
  <c r="AY52" i="1"/>
  <c r="AX52" i="1"/>
  <c r="BI386" i="2"/>
  <c r="BH386" i="2"/>
  <c r="BG386" i="2"/>
  <c r="BF386" i="2"/>
  <c r="T386" i="2"/>
  <c r="T385" i="2" s="1"/>
  <c r="T384" i="2" s="1"/>
  <c r="R386" i="2"/>
  <c r="P386" i="2"/>
  <c r="P385" i="2" s="1"/>
  <c r="P384" i="2" s="1"/>
  <c r="BK386" i="2"/>
  <c r="BK385" i="2" s="1"/>
  <c r="BK384" i="2" s="1"/>
  <c r="J384" i="2" s="1"/>
  <c r="J74" i="2" s="1"/>
  <c r="J386" i="2"/>
  <c r="BE386" i="2" s="1"/>
  <c r="BI383" i="2"/>
  <c r="BH383" i="2"/>
  <c r="BG383" i="2"/>
  <c r="BF383" i="2"/>
  <c r="T383" i="2"/>
  <c r="R383" i="2"/>
  <c r="P383" i="2"/>
  <c r="BK383" i="2"/>
  <c r="J383" i="2"/>
  <c r="BE383" i="2" s="1"/>
  <c r="BI380" i="2"/>
  <c r="BH380" i="2"/>
  <c r="BG380" i="2"/>
  <c r="BF380" i="2"/>
  <c r="T380" i="2"/>
  <c r="R380" i="2"/>
  <c r="P380" i="2"/>
  <c r="BK380" i="2"/>
  <c r="J380" i="2"/>
  <c r="BE380" i="2" s="1"/>
  <c r="BI377" i="2"/>
  <c r="BH377" i="2"/>
  <c r="BG377" i="2"/>
  <c r="BF377" i="2"/>
  <c r="T377" i="2"/>
  <c r="R377" i="2"/>
  <c r="P377" i="2"/>
  <c r="BK377" i="2"/>
  <c r="J377" i="2"/>
  <c r="BE377" i="2" s="1"/>
  <c r="BI374" i="2"/>
  <c r="BH374" i="2"/>
  <c r="BG374" i="2"/>
  <c r="BF374" i="2"/>
  <c r="T374" i="2"/>
  <c r="R374" i="2"/>
  <c r="P374" i="2"/>
  <c r="BK374" i="2"/>
  <c r="BK373" i="2" s="1"/>
  <c r="J373" i="2" s="1"/>
  <c r="J73" i="2" s="1"/>
  <c r="J374" i="2"/>
  <c r="BE374" i="2" s="1"/>
  <c r="BI369" i="2"/>
  <c r="BH369" i="2"/>
  <c r="BG369" i="2"/>
  <c r="BF369" i="2"/>
  <c r="BE369" i="2"/>
  <c r="T369" i="2"/>
  <c r="R369" i="2"/>
  <c r="P369" i="2"/>
  <c r="BK369" i="2"/>
  <c r="J369" i="2"/>
  <c r="BI365" i="2"/>
  <c r="BH365" i="2"/>
  <c r="BG365" i="2"/>
  <c r="BF365" i="2"/>
  <c r="BE365" i="2"/>
  <c r="T365" i="2"/>
  <c r="R365" i="2"/>
  <c r="P365" i="2"/>
  <c r="BK365" i="2"/>
  <c r="J365" i="2"/>
  <c r="BI361" i="2"/>
  <c r="BH361" i="2"/>
  <c r="BG361" i="2"/>
  <c r="BF361" i="2"/>
  <c r="BE361" i="2"/>
  <c r="T361" i="2"/>
  <c r="R361" i="2"/>
  <c r="P361" i="2"/>
  <c r="BK361" i="2"/>
  <c r="J361" i="2"/>
  <c r="BI357" i="2"/>
  <c r="BH357" i="2"/>
  <c r="BG357" i="2"/>
  <c r="BF357" i="2"/>
  <c r="BE357" i="2"/>
  <c r="T357" i="2"/>
  <c r="R357" i="2"/>
  <c r="P357" i="2"/>
  <c r="BK357" i="2"/>
  <c r="J357" i="2"/>
  <c r="BI352" i="2"/>
  <c r="BH352" i="2"/>
  <c r="BG352" i="2"/>
  <c r="BF352" i="2"/>
  <c r="BE352" i="2"/>
  <c r="T352" i="2"/>
  <c r="R352" i="2"/>
  <c r="P352" i="2"/>
  <c r="BK352" i="2"/>
  <c r="J352" i="2"/>
  <c r="BI347" i="2"/>
  <c r="BH347" i="2"/>
  <c r="BG347" i="2"/>
  <c r="BF347" i="2"/>
  <c r="BE347" i="2"/>
  <c r="T347" i="2"/>
  <c r="R347" i="2"/>
  <c r="R346" i="2" s="1"/>
  <c r="P347" i="2"/>
  <c r="BK347" i="2"/>
  <c r="BK346" i="2" s="1"/>
  <c r="J346" i="2" s="1"/>
  <c r="J72" i="2" s="1"/>
  <c r="J347" i="2"/>
  <c r="BI345" i="2"/>
  <c r="BH345" i="2"/>
  <c r="BG345" i="2"/>
  <c r="BF345" i="2"/>
  <c r="T345" i="2"/>
  <c r="R345" i="2"/>
  <c r="P345" i="2"/>
  <c r="BK345" i="2"/>
  <c r="J345" i="2"/>
  <c r="BE345" i="2" s="1"/>
  <c r="BI342" i="2"/>
  <c r="BH342" i="2"/>
  <c r="BG342" i="2"/>
  <c r="BF342" i="2"/>
  <c r="T342" i="2"/>
  <c r="T341" i="2" s="1"/>
  <c r="R342" i="2"/>
  <c r="P342" i="2"/>
  <c r="P341" i="2" s="1"/>
  <c r="BK342" i="2"/>
  <c r="BK341" i="2" s="1"/>
  <c r="J342" i="2"/>
  <c r="BE342" i="2" s="1"/>
  <c r="BI340" i="2"/>
  <c r="BH340" i="2"/>
  <c r="BG340" i="2"/>
  <c r="BF340" i="2"/>
  <c r="BE340" i="2"/>
  <c r="T340" i="2"/>
  <c r="R340" i="2"/>
  <c r="P340" i="2"/>
  <c r="BK340" i="2"/>
  <c r="J340" i="2"/>
  <c r="BI339" i="2"/>
  <c r="BH339" i="2"/>
  <c r="BG339" i="2"/>
  <c r="BF339" i="2"/>
  <c r="BE339" i="2"/>
  <c r="T339" i="2"/>
  <c r="R339" i="2"/>
  <c r="P339" i="2"/>
  <c r="BK339" i="2"/>
  <c r="J339" i="2"/>
  <c r="BI337" i="2"/>
  <c r="BH337" i="2"/>
  <c r="BG337" i="2"/>
  <c r="BF337" i="2"/>
  <c r="BE337" i="2"/>
  <c r="T337" i="2"/>
  <c r="R337" i="2"/>
  <c r="P337" i="2"/>
  <c r="BK337" i="2"/>
  <c r="J337" i="2"/>
  <c r="BI334" i="2"/>
  <c r="BH334" i="2"/>
  <c r="BG334" i="2"/>
  <c r="BF334" i="2"/>
  <c r="BE334" i="2"/>
  <c r="T334" i="2"/>
  <c r="R334" i="2"/>
  <c r="P334" i="2"/>
  <c r="BK334" i="2"/>
  <c r="BK333" i="2" s="1"/>
  <c r="J333" i="2" s="1"/>
  <c r="J70" i="2" s="1"/>
  <c r="J334" i="2"/>
  <c r="BI332" i="2"/>
  <c r="BH332" i="2"/>
  <c r="BG332" i="2"/>
  <c r="BF332" i="2"/>
  <c r="T332" i="2"/>
  <c r="R332" i="2"/>
  <c r="P332" i="2"/>
  <c r="BK332" i="2"/>
  <c r="J332" i="2"/>
  <c r="BE332" i="2" s="1"/>
  <c r="BI329" i="2"/>
  <c r="BH329" i="2"/>
  <c r="BG329" i="2"/>
  <c r="BF329" i="2"/>
  <c r="T329" i="2"/>
  <c r="R329" i="2"/>
  <c r="P329" i="2"/>
  <c r="BK329" i="2"/>
  <c r="J329" i="2"/>
  <c r="BE329" i="2" s="1"/>
  <c r="BI325" i="2"/>
  <c r="BH325" i="2"/>
  <c r="BG325" i="2"/>
  <c r="BF325" i="2"/>
  <c r="T325" i="2"/>
  <c r="R325" i="2"/>
  <c r="P325" i="2"/>
  <c r="BK325" i="2"/>
  <c r="J325" i="2"/>
  <c r="BE325" i="2" s="1"/>
  <c r="BI322" i="2"/>
  <c r="BH322" i="2"/>
  <c r="BG322" i="2"/>
  <c r="BF322" i="2"/>
  <c r="T322" i="2"/>
  <c r="R322" i="2"/>
  <c r="P322" i="2"/>
  <c r="BK322" i="2"/>
  <c r="J322" i="2"/>
  <c r="BE322" i="2" s="1"/>
  <c r="BI319" i="2"/>
  <c r="BH319" i="2"/>
  <c r="BG319" i="2"/>
  <c r="BF319" i="2"/>
  <c r="T319" i="2"/>
  <c r="R319" i="2"/>
  <c r="P319" i="2"/>
  <c r="BK319" i="2"/>
  <c r="J319" i="2"/>
  <c r="BE319" i="2" s="1"/>
  <c r="BI316" i="2"/>
  <c r="BH316" i="2"/>
  <c r="BG316" i="2"/>
  <c r="BF316" i="2"/>
  <c r="T316" i="2"/>
  <c r="R316" i="2"/>
  <c r="P316" i="2"/>
  <c r="BK316" i="2"/>
  <c r="J316" i="2"/>
  <c r="BE316" i="2" s="1"/>
  <c r="BI315" i="2"/>
  <c r="BH315" i="2"/>
  <c r="BG315" i="2"/>
  <c r="BF315" i="2"/>
  <c r="T315" i="2"/>
  <c r="R315" i="2"/>
  <c r="P315" i="2"/>
  <c r="BK315" i="2"/>
  <c r="J315" i="2"/>
  <c r="BE315" i="2" s="1"/>
  <c r="BI312" i="2"/>
  <c r="BH312" i="2"/>
  <c r="BG312" i="2"/>
  <c r="BF312" i="2"/>
  <c r="T312" i="2"/>
  <c r="R312" i="2"/>
  <c r="P312" i="2"/>
  <c r="BK312" i="2"/>
  <c r="J312" i="2"/>
  <c r="BE312" i="2" s="1"/>
  <c r="BI309" i="2"/>
  <c r="BH309" i="2"/>
  <c r="BG309" i="2"/>
  <c r="BF309" i="2"/>
  <c r="T309" i="2"/>
  <c r="R309" i="2"/>
  <c r="P309" i="2"/>
  <c r="BK309" i="2"/>
  <c r="J309" i="2"/>
  <c r="BE309" i="2" s="1"/>
  <c r="BI306" i="2"/>
  <c r="BH306" i="2"/>
  <c r="BG306" i="2"/>
  <c r="BF306" i="2"/>
  <c r="T306" i="2"/>
  <c r="R306" i="2"/>
  <c r="P306" i="2"/>
  <c r="BK306" i="2"/>
  <c r="J306" i="2"/>
  <c r="BE306" i="2" s="1"/>
  <c r="BI303" i="2"/>
  <c r="BH303" i="2"/>
  <c r="BG303" i="2"/>
  <c r="BF303" i="2"/>
  <c r="T303" i="2"/>
  <c r="R303" i="2"/>
  <c r="P303" i="2"/>
  <c r="P302" i="2" s="1"/>
  <c r="BK303" i="2"/>
  <c r="BK302" i="2" s="1"/>
  <c r="J302" i="2" s="1"/>
  <c r="J69" i="2" s="1"/>
  <c r="J303" i="2"/>
  <c r="BE303" i="2" s="1"/>
  <c r="BI299" i="2"/>
  <c r="BH299" i="2"/>
  <c r="BG299" i="2"/>
  <c r="BF299" i="2"/>
  <c r="BE299" i="2"/>
  <c r="T299" i="2"/>
  <c r="R299" i="2"/>
  <c r="R298" i="2" s="1"/>
  <c r="P299" i="2"/>
  <c r="BK299" i="2"/>
  <c r="J299" i="2"/>
  <c r="BI297" i="2"/>
  <c r="BH297" i="2"/>
  <c r="BG297" i="2"/>
  <c r="BF297" i="2"/>
  <c r="T297" i="2"/>
  <c r="R297" i="2"/>
  <c r="P297" i="2"/>
  <c r="BK297" i="2"/>
  <c r="J297" i="2"/>
  <c r="BE297" i="2" s="1"/>
  <c r="BI294" i="2"/>
  <c r="BH294" i="2"/>
  <c r="BG294" i="2"/>
  <c r="BF294" i="2"/>
  <c r="T294" i="2"/>
  <c r="R294" i="2"/>
  <c r="P294" i="2"/>
  <c r="BK294" i="2"/>
  <c r="J294" i="2"/>
  <c r="BE294" i="2" s="1"/>
  <c r="BI289" i="2"/>
  <c r="BH289" i="2"/>
  <c r="BG289" i="2"/>
  <c r="BF289" i="2"/>
  <c r="T289" i="2"/>
  <c r="R289" i="2"/>
  <c r="P289" i="2"/>
  <c r="BK289" i="2"/>
  <c r="J289" i="2"/>
  <c r="BE289" i="2" s="1"/>
  <c r="BI286" i="2"/>
  <c r="BH286" i="2"/>
  <c r="BG286" i="2"/>
  <c r="BF286" i="2"/>
  <c r="T286" i="2"/>
  <c r="R286" i="2"/>
  <c r="P286" i="2"/>
  <c r="BK286" i="2"/>
  <c r="J286" i="2"/>
  <c r="BE286" i="2" s="1"/>
  <c r="BI279" i="2"/>
  <c r="BH279" i="2"/>
  <c r="BG279" i="2"/>
  <c r="BF279" i="2"/>
  <c r="T279" i="2"/>
  <c r="R279" i="2"/>
  <c r="P279" i="2"/>
  <c r="P278" i="2" s="1"/>
  <c r="BK279" i="2"/>
  <c r="BK278" i="2" s="1"/>
  <c r="J278" i="2" s="1"/>
  <c r="J67" i="2" s="1"/>
  <c r="J279" i="2"/>
  <c r="BE279" i="2" s="1"/>
  <c r="BI277" i="2"/>
  <c r="BH277" i="2"/>
  <c r="BG277" i="2"/>
  <c r="BF277" i="2"/>
  <c r="T277" i="2"/>
  <c r="R277" i="2"/>
  <c r="P277" i="2"/>
  <c r="BK277" i="2"/>
  <c r="J277" i="2"/>
  <c r="BE277" i="2" s="1"/>
  <c r="BI274" i="2"/>
  <c r="BH274" i="2"/>
  <c r="BG274" i="2"/>
  <c r="BF274" i="2"/>
  <c r="BE274" i="2"/>
  <c r="T274" i="2"/>
  <c r="R274" i="2"/>
  <c r="P274" i="2"/>
  <c r="BK274" i="2"/>
  <c r="J274" i="2"/>
  <c r="BI271" i="2"/>
  <c r="BH271" i="2"/>
  <c r="BG271" i="2"/>
  <c r="BF271" i="2"/>
  <c r="T271" i="2"/>
  <c r="R271" i="2"/>
  <c r="P271" i="2"/>
  <c r="BK271" i="2"/>
  <c r="J271" i="2"/>
  <c r="BE271" i="2" s="1"/>
  <c r="BI268" i="2"/>
  <c r="BH268" i="2"/>
  <c r="BG268" i="2"/>
  <c r="BF268" i="2"/>
  <c r="BE268" i="2"/>
  <c r="T268" i="2"/>
  <c r="R268" i="2"/>
  <c r="P268" i="2"/>
  <c r="BK268" i="2"/>
  <c r="J268" i="2"/>
  <c r="BI265" i="2"/>
  <c r="BH265" i="2"/>
  <c r="BG265" i="2"/>
  <c r="BF265" i="2"/>
  <c r="T265" i="2"/>
  <c r="R265" i="2"/>
  <c r="P265" i="2"/>
  <c r="BK265" i="2"/>
  <c r="J265" i="2"/>
  <c r="BE265" i="2" s="1"/>
  <c r="BI262" i="2"/>
  <c r="BH262" i="2"/>
  <c r="BG262" i="2"/>
  <c r="BF262" i="2"/>
  <c r="T262" i="2"/>
  <c r="R262" i="2"/>
  <c r="P262" i="2"/>
  <c r="BK262" i="2"/>
  <c r="J262" i="2"/>
  <c r="BE262" i="2" s="1"/>
  <c r="BI259" i="2"/>
  <c r="BH259" i="2"/>
  <c r="BG259" i="2"/>
  <c r="BF259" i="2"/>
  <c r="T259" i="2"/>
  <c r="R259" i="2"/>
  <c r="P259" i="2"/>
  <c r="BK259" i="2"/>
  <c r="J259" i="2"/>
  <c r="BE259" i="2" s="1"/>
  <c r="BI256" i="2"/>
  <c r="BH256" i="2"/>
  <c r="BG256" i="2"/>
  <c r="BF256" i="2"/>
  <c r="T256" i="2"/>
  <c r="T255" i="2" s="1"/>
  <c r="R256" i="2"/>
  <c r="P256" i="2"/>
  <c r="P255" i="2" s="1"/>
  <c r="BK256" i="2"/>
  <c r="BK255" i="2" s="1"/>
  <c r="J255" i="2" s="1"/>
  <c r="J66" i="2" s="1"/>
  <c r="J256" i="2"/>
  <c r="BE256" i="2" s="1"/>
  <c r="BI254" i="2"/>
  <c r="BH254" i="2"/>
  <c r="BG254" i="2"/>
  <c r="BF254" i="2"/>
  <c r="BE254" i="2"/>
  <c r="T254" i="2"/>
  <c r="R254" i="2"/>
  <c r="P254" i="2"/>
  <c r="BK254" i="2"/>
  <c r="J254" i="2"/>
  <c r="BI250" i="2"/>
  <c r="BH250" i="2"/>
  <c r="BG250" i="2"/>
  <c r="BF250" i="2"/>
  <c r="BE250" i="2"/>
  <c r="T250" i="2"/>
  <c r="R250" i="2"/>
  <c r="P250" i="2"/>
  <c r="BK250" i="2"/>
  <c r="J250" i="2"/>
  <c r="BI247" i="2"/>
  <c r="BH247" i="2"/>
  <c r="BG247" i="2"/>
  <c r="BF247" i="2"/>
  <c r="BE247" i="2"/>
  <c r="T247" i="2"/>
  <c r="R247" i="2"/>
  <c r="P247" i="2"/>
  <c r="BK247" i="2"/>
  <c r="J247" i="2"/>
  <c r="BI244" i="2"/>
  <c r="BH244" i="2"/>
  <c r="BG244" i="2"/>
  <c r="BF244" i="2"/>
  <c r="BE244" i="2"/>
  <c r="T244" i="2"/>
  <c r="R244" i="2"/>
  <c r="R243" i="2" s="1"/>
  <c r="P244" i="2"/>
  <c r="P243" i="2" s="1"/>
  <c r="BK244" i="2"/>
  <c r="J244" i="2"/>
  <c r="BI242" i="2"/>
  <c r="BH242" i="2"/>
  <c r="BG242" i="2"/>
  <c r="BF242" i="2"/>
  <c r="T242" i="2"/>
  <c r="R242" i="2"/>
  <c r="P242" i="2"/>
  <c r="BK242" i="2"/>
  <c r="J242" i="2"/>
  <c r="BE242" i="2" s="1"/>
  <c r="BI239" i="2"/>
  <c r="BH239" i="2"/>
  <c r="BG239" i="2"/>
  <c r="BF239" i="2"/>
  <c r="T239" i="2"/>
  <c r="R239" i="2"/>
  <c r="P239" i="2"/>
  <c r="BK239" i="2"/>
  <c r="J239" i="2"/>
  <c r="BE239" i="2" s="1"/>
  <c r="BI236" i="2"/>
  <c r="BH236" i="2"/>
  <c r="BG236" i="2"/>
  <c r="BF236" i="2"/>
  <c r="T236" i="2"/>
  <c r="R236" i="2"/>
  <c r="P236" i="2"/>
  <c r="BK236" i="2"/>
  <c r="J236" i="2"/>
  <c r="BE236" i="2" s="1"/>
  <c r="BI232" i="2"/>
  <c r="BH232" i="2"/>
  <c r="BG232" i="2"/>
  <c r="BF232" i="2"/>
  <c r="T232" i="2"/>
  <c r="T228" i="2" s="1"/>
  <c r="R232" i="2"/>
  <c r="P232" i="2"/>
  <c r="BK232" i="2"/>
  <c r="J232" i="2"/>
  <c r="BE232" i="2" s="1"/>
  <c r="BI229" i="2"/>
  <c r="BH229" i="2"/>
  <c r="BG229" i="2"/>
  <c r="BF229" i="2"/>
  <c r="T229" i="2"/>
  <c r="R229" i="2"/>
  <c r="P229" i="2"/>
  <c r="P228" i="2" s="1"/>
  <c r="BK229" i="2"/>
  <c r="BK228" i="2" s="1"/>
  <c r="J229" i="2"/>
  <c r="BE229" i="2" s="1"/>
  <c r="BI226" i="2"/>
  <c r="BH226" i="2"/>
  <c r="BG226" i="2"/>
  <c r="BF226" i="2"/>
  <c r="T226" i="2"/>
  <c r="T225" i="2" s="1"/>
  <c r="R226" i="2"/>
  <c r="R225" i="2" s="1"/>
  <c r="P226" i="2"/>
  <c r="P225" i="2" s="1"/>
  <c r="BK226" i="2"/>
  <c r="BK225" i="2" s="1"/>
  <c r="J225" i="2" s="1"/>
  <c r="J62" i="2" s="1"/>
  <c r="J226" i="2"/>
  <c r="BE226" i="2" s="1"/>
  <c r="BI224" i="2"/>
  <c r="BH224" i="2"/>
  <c r="BG224" i="2"/>
  <c r="BF224" i="2"/>
  <c r="BE224" i="2"/>
  <c r="T224" i="2"/>
  <c r="R224" i="2"/>
  <c r="P224" i="2"/>
  <c r="BK224" i="2"/>
  <c r="J224" i="2"/>
  <c r="BI223" i="2"/>
  <c r="BH223" i="2"/>
  <c r="BG223" i="2"/>
  <c r="BF223" i="2"/>
  <c r="BE223" i="2"/>
  <c r="T223" i="2"/>
  <c r="R223" i="2"/>
  <c r="P223" i="2"/>
  <c r="BK223" i="2"/>
  <c r="J223" i="2"/>
  <c r="BI222" i="2"/>
  <c r="BH222" i="2"/>
  <c r="BG222" i="2"/>
  <c r="BF222" i="2"/>
  <c r="BE222" i="2"/>
  <c r="T222" i="2"/>
  <c r="R222" i="2"/>
  <c r="P222" i="2"/>
  <c r="BK222" i="2"/>
  <c r="J222" i="2"/>
  <c r="BI221" i="2"/>
  <c r="BH221" i="2"/>
  <c r="BG221" i="2"/>
  <c r="BF221" i="2"/>
  <c r="BE221" i="2"/>
  <c r="T221" i="2"/>
  <c r="R221" i="2"/>
  <c r="R220" i="2" s="1"/>
  <c r="P221" i="2"/>
  <c r="P220" i="2" s="1"/>
  <c r="BK221" i="2"/>
  <c r="J221" i="2"/>
  <c r="BI217" i="2"/>
  <c r="BH217" i="2"/>
  <c r="BG217" i="2"/>
  <c r="BF217" i="2"/>
  <c r="T217" i="2"/>
  <c r="R217" i="2"/>
  <c r="P217" i="2"/>
  <c r="BK217" i="2"/>
  <c r="J217" i="2"/>
  <c r="BE217" i="2" s="1"/>
  <c r="BI214" i="2"/>
  <c r="BH214" i="2"/>
  <c r="BG214" i="2"/>
  <c r="BF214" i="2"/>
  <c r="T214" i="2"/>
  <c r="R214" i="2"/>
  <c r="P214" i="2"/>
  <c r="BK214" i="2"/>
  <c r="J214" i="2"/>
  <c r="BE214" i="2" s="1"/>
  <c r="BI209" i="2"/>
  <c r="BH209" i="2"/>
  <c r="BG209" i="2"/>
  <c r="BF209" i="2"/>
  <c r="T209" i="2"/>
  <c r="R209" i="2"/>
  <c r="P209" i="2"/>
  <c r="BK209" i="2"/>
  <c r="J209" i="2"/>
  <c r="BE209" i="2" s="1"/>
  <c r="BI206" i="2"/>
  <c r="BH206" i="2"/>
  <c r="BG206" i="2"/>
  <c r="BF206" i="2"/>
  <c r="T206" i="2"/>
  <c r="R206" i="2"/>
  <c r="P206" i="2"/>
  <c r="BK206" i="2"/>
  <c r="J206" i="2"/>
  <c r="BE206" i="2" s="1"/>
  <c r="BI203" i="2"/>
  <c r="BH203" i="2"/>
  <c r="BG203" i="2"/>
  <c r="BF203" i="2"/>
  <c r="T203" i="2"/>
  <c r="R203" i="2"/>
  <c r="P203" i="2"/>
  <c r="BK203" i="2"/>
  <c r="J203" i="2"/>
  <c r="BE203" i="2" s="1"/>
  <c r="BI200" i="2"/>
  <c r="BH200" i="2"/>
  <c r="BG200" i="2"/>
  <c r="BF200" i="2"/>
  <c r="T200" i="2"/>
  <c r="R200" i="2"/>
  <c r="P200" i="2"/>
  <c r="BK200" i="2"/>
  <c r="J200" i="2"/>
  <c r="BE200" i="2" s="1"/>
  <c r="BI197" i="2"/>
  <c r="BH197" i="2"/>
  <c r="BG197" i="2"/>
  <c r="BF197" i="2"/>
  <c r="T197" i="2"/>
  <c r="R197" i="2"/>
  <c r="P197" i="2"/>
  <c r="BK197" i="2"/>
  <c r="J197" i="2"/>
  <c r="BE197" i="2" s="1"/>
  <c r="BI194" i="2"/>
  <c r="BH194" i="2"/>
  <c r="BG194" i="2"/>
  <c r="BF194" i="2"/>
  <c r="T194" i="2"/>
  <c r="R194" i="2"/>
  <c r="P194" i="2"/>
  <c r="BK194" i="2"/>
  <c r="J194" i="2"/>
  <c r="BE194" i="2" s="1"/>
  <c r="BI191" i="2"/>
  <c r="BH191" i="2"/>
  <c r="BG191" i="2"/>
  <c r="BF191" i="2"/>
  <c r="T191" i="2"/>
  <c r="R191" i="2"/>
  <c r="P191" i="2"/>
  <c r="BK191" i="2"/>
  <c r="J191" i="2"/>
  <c r="BE191" i="2" s="1"/>
  <c r="BI187" i="2"/>
  <c r="BH187" i="2"/>
  <c r="BG187" i="2"/>
  <c r="BF187" i="2"/>
  <c r="T187" i="2"/>
  <c r="R187" i="2"/>
  <c r="P187" i="2"/>
  <c r="BK187" i="2"/>
  <c r="J187" i="2"/>
  <c r="BE187" i="2" s="1"/>
  <c r="BI182" i="2"/>
  <c r="BH182" i="2"/>
  <c r="BG182" i="2"/>
  <c r="BF182" i="2"/>
  <c r="T182" i="2"/>
  <c r="R182" i="2"/>
  <c r="P182" i="2"/>
  <c r="BK182" i="2"/>
  <c r="J182" i="2"/>
  <c r="BE182" i="2" s="1"/>
  <c r="BI179" i="2"/>
  <c r="BH179" i="2"/>
  <c r="BG179" i="2"/>
  <c r="BF179" i="2"/>
  <c r="T179" i="2"/>
  <c r="R179" i="2"/>
  <c r="P179" i="2"/>
  <c r="BK179" i="2"/>
  <c r="J179" i="2"/>
  <c r="BE179" i="2" s="1"/>
  <c r="BI176" i="2"/>
  <c r="BH176" i="2"/>
  <c r="BG176" i="2"/>
  <c r="BF176" i="2"/>
  <c r="T176" i="2"/>
  <c r="R176" i="2"/>
  <c r="P176" i="2"/>
  <c r="BK176" i="2"/>
  <c r="J176" i="2"/>
  <c r="BE176" i="2" s="1"/>
  <c r="BI173" i="2"/>
  <c r="BH173" i="2"/>
  <c r="BG173" i="2"/>
  <c r="BF173" i="2"/>
  <c r="T173" i="2"/>
  <c r="R173" i="2"/>
  <c r="P173" i="2"/>
  <c r="BK173" i="2"/>
  <c r="J173" i="2"/>
  <c r="BE173" i="2" s="1"/>
  <c r="BI170" i="2"/>
  <c r="BH170" i="2"/>
  <c r="BG170" i="2"/>
  <c r="BF170" i="2"/>
  <c r="T170" i="2"/>
  <c r="R170" i="2"/>
  <c r="P170" i="2"/>
  <c r="BK170" i="2"/>
  <c r="J170" i="2"/>
  <c r="BE170" i="2" s="1"/>
  <c r="BI169" i="2"/>
  <c r="BH169" i="2"/>
  <c r="BG169" i="2"/>
  <c r="BF169" i="2"/>
  <c r="T169" i="2"/>
  <c r="R169" i="2"/>
  <c r="P169" i="2"/>
  <c r="BK169" i="2"/>
  <c r="J169" i="2"/>
  <c r="BE169" i="2" s="1"/>
  <c r="BI166" i="2"/>
  <c r="BH166" i="2"/>
  <c r="BG166" i="2"/>
  <c r="BF166" i="2"/>
  <c r="T166" i="2"/>
  <c r="R166" i="2"/>
  <c r="P166" i="2"/>
  <c r="BK166" i="2"/>
  <c r="J166" i="2"/>
  <c r="BE166" i="2" s="1"/>
  <c r="BI163" i="2"/>
  <c r="BH163" i="2"/>
  <c r="BG163" i="2"/>
  <c r="BF163" i="2"/>
  <c r="T163" i="2"/>
  <c r="R163" i="2"/>
  <c r="P163" i="2"/>
  <c r="BK163" i="2"/>
  <c r="J163" i="2"/>
  <c r="BE163" i="2" s="1"/>
  <c r="BI160" i="2"/>
  <c r="BH160" i="2"/>
  <c r="BG160" i="2"/>
  <c r="BF160" i="2"/>
  <c r="T160" i="2"/>
  <c r="R160" i="2"/>
  <c r="P160" i="2"/>
  <c r="BK160" i="2"/>
  <c r="J160" i="2"/>
  <c r="BE160" i="2" s="1"/>
  <c r="BI157" i="2"/>
  <c r="BH157" i="2"/>
  <c r="BG157" i="2"/>
  <c r="BF157" i="2"/>
  <c r="T157" i="2"/>
  <c r="T156" i="2" s="1"/>
  <c r="R157" i="2"/>
  <c r="R156" i="2" s="1"/>
  <c r="P157" i="2"/>
  <c r="P156" i="2" s="1"/>
  <c r="BK157" i="2"/>
  <c r="J157" i="2"/>
  <c r="BE157" i="2" s="1"/>
  <c r="BI153" i="2"/>
  <c r="BH153" i="2"/>
  <c r="BG153" i="2"/>
  <c r="BF153" i="2"/>
  <c r="BE153" i="2"/>
  <c r="T153" i="2"/>
  <c r="R153" i="2"/>
  <c r="P153" i="2"/>
  <c r="BK153" i="2"/>
  <c r="J153" i="2"/>
  <c r="BI149" i="2"/>
  <c r="BH149" i="2"/>
  <c r="BG149" i="2"/>
  <c r="BF149" i="2"/>
  <c r="BE149" i="2"/>
  <c r="T149" i="2"/>
  <c r="R149" i="2"/>
  <c r="P149" i="2"/>
  <c r="BK149" i="2"/>
  <c r="J149" i="2"/>
  <c r="BI145" i="2"/>
  <c r="BH145" i="2"/>
  <c r="BG145" i="2"/>
  <c r="BF145" i="2"/>
  <c r="BE145" i="2"/>
  <c r="T145" i="2"/>
  <c r="R145" i="2"/>
  <c r="P145" i="2"/>
  <c r="BK145" i="2"/>
  <c r="J145" i="2"/>
  <c r="BI141" i="2"/>
  <c r="BH141" i="2"/>
  <c r="BG141" i="2"/>
  <c r="BF141" i="2"/>
  <c r="BE141" i="2"/>
  <c r="T141" i="2"/>
  <c r="R141" i="2"/>
  <c r="P141" i="2"/>
  <c r="BK141" i="2"/>
  <c r="J141" i="2"/>
  <c r="BI138" i="2"/>
  <c r="BH138" i="2"/>
  <c r="BG138" i="2"/>
  <c r="BF138" i="2"/>
  <c r="BE138" i="2"/>
  <c r="T138" i="2"/>
  <c r="R138" i="2"/>
  <c r="P138" i="2"/>
  <c r="BK138" i="2"/>
  <c r="J138" i="2"/>
  <c r="BI135" i="2"/>
  <c r="BH135" i="2"/>
  <c r="BG135" i="2"/>
  <c r="BF135" i="2"/>
  <c r="BE135" i="2"/>
  <c r="T135" i="2"/>
  <c r="R135" i="2"/>
  <c r="P135" i="2"/>
  <c r="BK135" i="2"/>
  <c r="J135" i="2"/>
  <c r="BI132" i="2"/>
  <c r="BH132" i="2"/>
  <c r="BG132" i="2"/>
  <c r="BF132" i="2"/>
  <c r="BE132" i="2"/>
  <c r="T132" i="2"/>
  <c r="R132" i="2"/>
  <c r="P132" i="2"/>
  <c r="BK132" i="2"/>
  <c r="J132" i="2"/>
  <c r="BI129" i="2"/>
  <c r="BH129" i="2"/>
  <c r="BG129" i="2"/>
  <c r="BF129" i="2"/>
  <c r="BE129" i="2"/>
  <c r="T129" i="2"/>
  <c r="R129" i="2"/>
  <c r="P129" i="2"/>
  <c r="BK129" i="2"/>
  <c r="J129" i="2"/>
  <c r="BI125" i="2"/>
  <c r="BH125" i="2"/>
  <c r="BG125" i="2"/>
  <c r="BF125" i="2"/>
  <c r="BE125" i="2"/>
  <c r="T125" i="2"/>
  <c r="R125" i="2"/>
  <c r="P125" i="2"/>
  <c r="BK125" i="2"/>
  <c r="J125" i="2"/>
  <c r="BI121" i="2"/>
  <c r="BH121" i="2"/>
  <c r="BG121" i="2"/>
  <c r="BF121" i="2"/>
  <c r="BE121" i="2"/>
  <c r="T121" i="2"/>
  <c r="R121" i="2"/>
  <c r="P121" i="2"/>
  <c r="BK121" i="2"/>
  <c r="J121" i="2"/>
  <c r="BI115" i="2"/>
  <c r="BH115" i="2"/>
  <c r="BG115" i="2"/>
  <c r="BF115" i="2"/>
  <c r="BE115" i="2"/>
  <c r="T115" i="2"/>
  <c r="R115" i="2"/>
  <c r="P115" i="2"/>
  <c r="BK115" i="2"/>
  <c r="J115" i="2"/>
  <c r="BI108" i="2"/>
  <c r="BH108" i="2"/>
  <c r="BG108" i="2"/>
  <c r="BF108" i="2"/>
  <c r="BE108" i="2"/>
  <c r="T108" i="2"/>
  <c r="T107" i="2" s="1"/>
  <c r="R108" i="2"/>
  <c r="R107" i="2" s="1"/>
  <c r="P108" i="2"/>
  <c r="BK108" i="2"/>
  <c r="BK107" i="2" s="1"/>
  <c r="J107" i="2" s="1"/>
  <c r="J59" i="2" s="1"/>
  <c r="J108" i="2"/>
  <c r="BI104" i="2"/>
  <c r="BH104" i="2"/>
  <c r="BG104" i="2"/>
  <c r="BF104" i="2"/>
  <c r="T104" i="2"/>
  <c r="R104" i="2"/>
  <c r="P104" i="2"/>
  <c r="BK104" i="2"/>
  <c r="J104" i="2"/>
  <c r="BE104" i="2" s="1"/>
  <c r="BI101" i="2"/>
  <c r="BH101" i="2"/>
  <c r="BG101" i="2"/>
  <c r="BF101" i="2"/>
  <c r="F31" i="2" s="1"/>
  <c r="BA52" i="1" s="1"/>
  <c r="BA51" i="1" s="1"/>
  <c r="T101" i="2"/>
  <c r="R101" i="2"/>
  <c r="P101" i="2"/>
  <c r="P97" i="2" s="1"/>
  <c r="BK101" i="2"/>
  <c r="J101" i="2"/>
  <c r="BE101" i="2" s="1"/>
  <c r="BI98" i="2"/>
  <c r="F34" i="2" s="1"/>
  <c r="BD52" i="1" s="1"/>
  <c r="BD51" i="1" s="1"/>
  <c r="W30" i="1" s="1"/>
  <c r="BH98" i="2"/>
  <c r="F33" i="2" s="1"/>
  <c r="BC52" i="1" s="1"/>
  <c r="BC51" i="1" s="1"/>
  <c r="BG98" i="2"/>
  <c r="F32" i="2" s="1"/>
  <c r="BB52" i="1" s="1"/>
  <c r="BB51" i="1" s="1"/>
  <c r="BF98" i="2"/>
  <c r="T98" i="2"/>
  <c r="T97" i="2" s="1"/>
  <c r="R98" i="2"/>
  <c r="R97" i="2" s="1"/>
  <c r="R96" i="2" s="1"/>
  <c r="P98" i="2"/>
  <c r="BK98" i="2"/>
  <c r="BK97" i="2" s="1"/>
  <c r="J98" i="2"/>
  <c r="BE98" i="2" s="1"/>
  <c r="J91" i="2"/>
  <c r="F91" i="2"/>
  <c r="J89" i="2"/>
  <c r="F89" i="2"/>
  <c r="E87" i="2"/>
  <c r="F52" i="2"/>
  <c r="J51" i="2"/>
  <c r="F51" i="2"/>
  <c r="F49" i="2"/>
  <c r="E47" i="2"/>
  <c r="E45" i="2"/>
  <c r="J18" i="2"/>
  <c r="E18" i="2"/>
  <c r="F92" i="2" s="1"/>
  <c r="J17" i="2"/>
  <c r="J12" i="2"/>
  <c r="J49" i="2" s="1"/>
  <c r="E7" i="2"/>
  <c r="E85" i="2" s="1"/>
  <c r="AS51" i="1"/>
  <c r="L47" i="1"/>
  <c r="AM46" i="1"/>
  <c r="L46" i="1"/>
  <c r="AM44" i="1"/>
  <c r="L44" i="1"/>
  <c r="L42" i="1"/>
  <c r="L41" i="1"/>
  <c r="AW51" i="1" l="1"/>
  <c r="AK27" i="1" s="1"/>
  <c r="W27" i="1"/>
  <c r="W28" i="1"/>
  <c r="AX51" i="1"/>
  <c r="W29" i="1"/>
  <c r="AY51" i="1"/>
  <c r="J30" i="2"/>
  <c r="AV52" i="1" s="1"/>
  <c r="F30" i="2"/>
  <c r="AZ52" i="1" s="1"/>
  <c r="AZ51" i="1" s="1"/>
  <c r="J97" i="2"/>
  <c r="J58" i="2" s="1"/>
  <c r="J228" i="2"/>
  <c r="J64" i="2" s="1"/>
  <c r="P107" i="2"/>
  <c r="P96" i="2" s="1"/>
  <c r="T220" i="2"/>
  <c r="T96" i="2" s="1"/>
  <c r="T95" i="2" s="1"/>
  <c r="R228" i="2"/>
  <c r="T243" i="2"/>
  <c r="T227" i="2" s="1"/>
  <c r="R255" i="2"/>
  <c r="R333" i="2"/>
  <c r="T373" i="2"/>
  <c r="E45" i="3"/>
  <c r="J30" i="3"/>
  <c r="AV53" i="1" s="1"/>
  <c r="F30" i="3"/>
  <c r="AZ53" i="1" s="1"/>
  <c r="T91" i="3"/>
  <c r="T90" i="3" s="1"/>
  <c r="BK99" i="3"/>
  <c r="J99" i="3" s="1"/>
  <c r="J59" i="3" s="1"/>
  <c r="J105" i="3"/>
  <c r="J61" i="3" s="1"/>
  <c r="BK104" i="3"/>
  <c r="J104" i="3" s="1"/>
  <c r="J60" i="3" s="1"/>
  <c r="BK220" i="2"/>
  <c r="J220" i="2" s="1"/>
  <c r="J61" i="2" s="1"/>
  <c r="BK243" i="2"/>
  <c r="J243" i="2" s="1"/>
  <c r="J65" i="2" s="1"/>
  <c r="T278" i="2"/>
  <c r="T302" i="2"/>
  <c r="J92" i="3"/>
  <c r="J58" i="3" s="1"/>
  <c r="P104" i="3"/>
  <c r="J31" i="2"/>
  <c r="AW52" i="1" s="1"/>
  <c r="P373" i="2"/>
  <c r="P227" i="2" s="1"/>
  <c r="P92" i="3"/>
  <c r="P91" i="3" s="1"/>
  <c r="R104" i="3"/>
  <c r="R90" i="3" s="1"/>
  <c r="J31" i="3"/>
  <c r="AW53" i="1" s="1"/>
  <c r="J301" i="3"/>
  <c r="J70" i="3" s="1"/>
  <c r="P95" i="2" l="1"/>
  <c r="AU52" i="1" s="1"/>
  <c r="BK227" i="2"/>
  <c r="J227" i="2" s="1"/>
  <c r="J63" i="2" s="1"/>
  <c r="W26" i="1"/>
  <c r="AV51" i="1"/>
  <c r="AT53" i="1"/>
  <c r="P90" i="3"/>
  <c r="AU53" i="1" s="1"/>
  <c r="AT52" i="1"/>
  <c r="BK91" i="3"/>
  <c r="R227" i="2"/>
  <c r="R95" i="2" s="1"/>
  <c r="BK96" i="2"/>
  <c r="J91" i="3" l="1"/>
  <c r="J57" i="3" s="1"/>
  <c r="BK90" i="3"/>
  <c r="J90" i="3" s="1"/>
  <c r="AT51" i="1"/>
  <c r="AK26" i="1"/>
  <c r="BK95" i="2"/>
  <c r="J95" i="2" s="1"/>
  <c r="J96" i="2"/>
  <c r="J57" i="2" s="1"/>
  <c r="AU51" i="1"/>
  <c r="J56" i="3" l="1"/>
  <c r="J27" i="3"/>
  <c r="J27" i="2"/>
  <c r="J56" i="2"/>
  <c r="AG53" i="1" l="1"/>
  <c r="AN53" i="1" s="1"/>
  <c r="J36" i="3"/>
  <c r="AG52" i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<sst xmlns="http://schemas.openxmlformats.org/spreadsheetml/2006/main" count="6315" uniqueCount="1088">
  <si>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</si>
  <si>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</si>
  <si>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</si>
  <si>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</si>
  <si>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</si>
  <si>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</si>
  <si>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</si>
  <si>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{4f4b4e1b-d8b3-4317-99c2-023edb1b3891}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</si>
  <si>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</si>
  <si>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</si>
  <si>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</si>
  <si>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</si>
  <si>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</si>
  <si>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</si>
  <si>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</si>
  <si>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</si>
  <si>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170903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</si>
  <si>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</si>
  <si>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</si>
  <si>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Zlepšení tepelné ochrany obvodového pláště kolejí Harcov, budovy E - Opravy</t>
  </si>
  <si>
    <t>KSO:</t>
  </si>
  <si>
    <t/>
  </si>
  <si>
    <t>CC-CZ:</t>
  </si>
  <si>
    <t>Místo:</t>
  </si>
  <si>
    <t>p.p.č. 324/3, k.ú. Starý Harcov</t>
  </si>
  <si>
    <t>Datum:</t>
  </si>
  <si>
    <t>14. 6. 2017</t>
  </si>
  <si>
    <t>Zadavatel:</t>
  </si>
  <si>
    <t>IČ:</t>
  </si>
  <si>
    <t>467 47 885</t>
  </si>
  <si>
    <t>Technická univerzita v Liberci</t>
  </si>
  <si>
    <t>DIČ:</t>
  </si>
  <si>
    <t>CZ46747885</t>
  </si>
  <si>
    <t>Uchazeč:</t>
  </si>
  <si>
    <t>Vyplň údaj</t>
  </si>
  <si>
    <t>Projektant:</t>
  </si>
  <si>
    <t>759 47 111</t>
  </si>
  <si>
    <t>Architektonická kancelář Luboš Hruška</t>
  </si>
  <si>
    <t>True</t>
  </si>
  <si>
    <t>Poznámka:</t>
  </si>
  <si>
    <t>Opravy - dle odborného posudku č. 10/2017, zpracovaném Ing. Blažkem Jiřím, 7.9.2017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</si>
  <si>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</si>
  <si>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</si>
  <si>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</si>
  <si>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</si>
  <si>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</si>
  <si>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</si>
  <si>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</si>
  <si>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</si>
  <si>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</si>
  <si>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</si>
  <si>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</si>
  <si>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</si>
  <si>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</si>
  <si>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</si>
  <si>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</si>
  <si>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</si>
  <si>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</si>
  <si>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</si>
  <si>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</si>
  <si>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</si>
  <si>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</si>
  <si>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</si>
  <si>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</si>
  <si>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</si>
  <si>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</si>
  <si>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</si>
  <si>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</si>
  <si>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</si>
  <si>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</si>
  <si>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</si>
  <si>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</si>
  <si>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</si>
  <si>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</si>
  <si>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</si>
  <si>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</si>
  <si>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</si>
  <si>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</si>
  <si>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</si>
  <si>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</si>
  <si>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</si>
  <si>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Kompletní rekonstrukce obvodového pláště</t>
  </si>
  <si>
    <t>STA</t>
  </si>
  <si>
    <t>1</t>
  </si>
  <si>
    <t>{a178130e-7b09-4706-bad6-b673506f9962}</t>
  </si>
  <si>
    <t>2</t>
  </si>
  <si>
    <t>02</t>
  </si>
  <si>
    <t>Kompletní rekonstrukce střechy včetně klempířských prvků</t>
  </si>
  <si>
    <t>{8c7e0164-8e16-4fc5-98de-ea8c2c3beef2}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</si>
  <si>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</si>
  <si>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</si>
  <si>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</si>
  <si>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</si>
  <si>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</si>
  <si>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</si>
  <si>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</si>
  <si>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Kompletní rekonstrukce obvodového pláště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</si>
  <si>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</si>
  <si>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</si>
  <si>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</si>
  <si>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</si>
  <si>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</si>
  <si>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</si>
  <si>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</si>
  <si>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</si>
  <si>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</si>
  <si>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</si>
  <si>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</si>
  <si>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</si>
  <si>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</si>
  <si>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</si>
  <si>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</si>
  <si>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</si>
  <si>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</si>
  <si>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</si>
  <si>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</si>
  <si>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782 - Dokončovací práce - obklady z kamene</t>
  </si>
  <si>
    <t xml:space="preserve">    783 - Dokončovací práce - nátěry</t>
  </si>
  <si>
    <t xml:space="preserve">    786 - Dokončovací práce - čalounické úpravy</t>
  </si>
  <si>
    <t>M - Práce a dodávky M</t>
  </si>
  <si>
    <t xml:space="preserve">    21-M - Elektromontáže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</si>
  <si>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</si>
  <si>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</si>
  <si>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</si>
  <si>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</si>
  <si>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</si>
  <si>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</si>
  <si>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</si>
  <si>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</si>
  <si>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</si>
  <si>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</si>
  <si>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</si>
  <si>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</si>
  <si>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</si>
  <si>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</si>
  <si>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</si>
  <si>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</si>
  <si>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</si>
  <si>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</si>
  <si>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</si>
  <si>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132312102</t>
  </si>
  <si>
    <t>Hloubení zapažených i nezapažených rýh šířky do 600 mm ručním nebo pneumatickým nářadím s urovnáním dna do předepsaného profilu a spádu v horninách tř. 4 nesoudržných</t>
  </si>
  <si>
    <t>m3</t>
  </si>
  <si>
    <t>CS ÚRS 2017 01</t>
  </si>
  <si>
    <t>4</t>
  </si>
  <si>
    <t>892809705</t>
  </si>
  <si>
    <t>VV</t>
  </si>
  <si>
    <t>112*0,5*0,5</t>
  </si>
  <si>
    <t>Součet</t>
  </si>
  <si>
    <t>132312109</t>
  </si>
  <si>
    <t>Hloubení zapažených i nezapažených rýh šířky do 600 mm ručním nebo pneumatickým nářadím s urovnáním dna do předepsaného profilu a spádu v horninách tř. 4 Příplatek k cenám za lepivost horniny tř. 4</t>
  </si>
  <si>
    <t>222958272</t>
  </si>
  <si>
    <t>3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</si>
  <si>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</si>
  <si>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</si>
  <si>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1613406992</t>
  </si>
  <si>
    <t>6</t>
  </si>
  <si>
    <t>Úpravy povrchů, podlahy a osazování výplní</t>
  </si>
  <si>
    <t>619995001</t>
  </si>
  <si>
    <t>Začištění omítek (s dodáním hmot) kolem oken, dveří, podlah, obkladů apod.</t>
  </si>
  <si>
    <t>m</t>
  </si>
  <si>
    <t>1229833600</t>
  </si>
  <si>
    <t>8*190</t>
  </si>
  <si>
    <t>2,4*6+2</t>
  </si>
  <si>
    <t>2,8*4</t>
  </si>
  <si>
    <t>10,6*2+65,1+27,92+2*18,56+18,56+16,2+24,3</t>
  </si>
  <si>
    <t>6,75+4*4,4</t>
  </si>
  <si>
    <t>5</t>
  </si>
  <si>
    <t>621135011</t>
  </si>
  <si>
    <t>Vyrovnání nerovností podkladu vnějších omítaných ploch tmelem, tloušťky do 2 mm podhledů</t>
  </si>
  <si>
    <t>m2</t>
  </si>
  <si>
    <t>-1602979599</t>
  </si>
  <si>
    <t>26*3,1*0,95</t>
  </si>
  <si>
    <t>22*3,1*1,15</t>
  </si>
  <si>
    <t>10*3,1*0,95</t>
  </si>
  <si>
    <t>58*3,1*0,2-2,11</t>
  </si>
  <si>
    <t>622143004</t>
  </si>
  <si>
    <t>Montáž omítkových profilů plastových nebo pozinkovaných, upevněných vtlačením do podkladní vrstvy nebo přibitím začišťovacích samolepících [APU lišty]</t>
  </si>
  <si>
    <t>1708919417</t>
  </si>
  <si>
    <t>5,6*190+1,8*6+1,4+4*2</t>
  </si>
  <si>
    <t>5,9*2+36+17,1+12+19+12,9+21,3</t>
  </si>
  <si>
    <t>7</t>
  </si>
  <si>
    <t>M</t>
  </si>
  <si>
    <t>590514750</t>
  </si>
  <si>
    <t>profil okenní začišťovací se sklovláknitou armovací tkaninou 6 mm/2,4 m</t>
  </si>
  <si>
    <t>8</t>
  </si>
  <si>
    <t>1989641270</t>
  </si>
  <si>
    <t>P</t>
  </si>
  <si>
    <t>Poznámka k položce:
délka 2,4 m, přesah tkaniny 100 mm</t>
  </si>
  <si>
    <t>1214,3*1,05</t>
  </si>
  <si>
    <t>622211021</t>
  </si>
  <si>
    <t>Montáž kontaktního zateplení z polystyrenových desek nebo z kombinovaných desek na vnější stěny, tloušťky desek přes 80 do 120 mm</t>
  </si>
  <si>
    <t>-1911545283</t>
  </si>
  <si>
    <t>183</t>
  </si>
  <si>
    <t>9</t>
  </si>
  <si>
    <t>283764230</t>
  </si>
  <si>
    <t>deska z polystyrénu XPS, hrana polodrážková a hladký povrch tl 120 mm</t>
  </si>
  <si>
    <t>1995576880</t>
  </si>
  <si>
    <t>183*1,03</t>
  </si>
  <si>
    <t>16</t>
  </si>
  <si>
    <t>629991011</t>
  </si>
  <si>
    <t>Zakrytí vnějších ploch před znečištěním včetně pozdějšího odkrytí výplní otvorů a svislých ploch fólií přilepenou lepící páskou</t>
  </si>
  <si>
    <t>1682774546</t>
  </si>
  <si>
    <t>925,45+304,38</t>
  </si>
  <si>
    <t>17</t>
  </si>
  <si>
    <t>629995101</t>
  </si>
  <si>
    <t>Očištění vnějších ploch tlakovou vodou omytím</t>
  </si>
  <si>
    <t>-1546166367</t>
  </si>
  <si>
    <t>1007,62+1134,3+37,98+23,65+166,64+28,95+118,18+78,8+34,9+139,36+301,42+187,04+187,22+338,4</t>
  </si>
  <si>
    <t>18</t>
  </si>
  <si>
    <t>632450121</t>
  </si>
  <si>
    <t>Potěr cementový vyrovnávací ze suchých směsí v pásu o průměrné (střední) tl. od 10 do 20 mm</t>
  </si>
  <si>
    <t>1305398397</t>
  </si>
  <si>
    <t>36*3,1*0,95-0,95</t>
  </si>
  <si>
    <t>19</t>
  </si>
  <si>
    <t>632459121</t>
  </si>
  <si>
    <t>Příplatky k cenám potěrů za sklon od vodorovné roviny přes 15 do 30 st., tl. potěru do 10 mm</t>
  </si>
  <si>
    <t>-1100780072</t>
  </si>
  <si>
    <t>20</t>
  </si>
  <si>
    <t>632459171</t>
  </si>
  <si>
    <t>Příplatky k cenám potěrů za malou plochu do 5 m2 jednotlivě, tl. potěru do 10 mm</t>
  </si>
  <si>
    <t>-363648005</t>
  </si>
  <si>
    <t>637211121</t>
  </si>
  <si>
    <t>Okapový chodník z dlaždic betonových se zalitím spár cementovou maltou do písku, tl. dlaždic 40 mm</t>
  </si>
  <si>
    <t>549037742</t>
  </si>
  <si>
    <t>149*0,5</t>
  </si>
  <si>
    <t>Ostatní konstrukce a práce, bourání</t>
  </si>
  <si>
    <t>22</t>
  </si>
  <si>
    <t>941955002</t>
  </si>
  <si>
    <t>Lešení lehké pomocné</t>
  </si>
  <si>
    <t>-1912595253</t>
  </si>
  <si>
    <t>58*3,1+3,7</t>
  </si>
  <si>
    <t>23</t>
  </si>
  <si>
    <t>949101111</t>
  </si>
  <si>
    <t>Lešení pomocné pracovní pro objekty pozemních staveb pro zatížení do 150 kg/m2, o výšce lešeňové podlahy do 1,9 m</t>
  </si>
  <si>
    <t>-955550211</t>
  </si>
  <si>
    <t>34,75*4</t>
  </si>
  <si>
    <t>24</t>
  </si>
  <si>
    <t>953951124</t>
  </si>
  <si>
    <t>Osazení budek pro netopýry do fasády</t>
  </si>
  <si>
    <t>kus</t>
  </si>
  <si>
    <t>-1956297647</t>
  </si>
  <si>
    <t>6+6+3+3</t>
  </si>
  <si>
    <t>25</t>
  </si>
  <si>
    <t>548548890241</t>
  </si>
  <si>
    <t>Budka pro netopýry do zateplení</t>
  </si>
  <si>
    <t>-513088598</t>
  </si>
  <si>
    <t>26</t>
  </si>
  <si>
    <t>953951125</t>
  </si>
  <si>
    <t>Dodávka a montáž čtyřnásobných budek pro rorýse</t>
  </si>
  <si>
    <t>775370240</t>
  </si>
  <si>
    <t>27</t>
  </si>
  <si>
    <t>964941191</t>
  </si>
  <si>
    <t>Demontáž větracích mřížek</t>
  </si>
  <si>
    <t>-1962741816</t>
  </si>
  <si>
    <t>7+5</t>
  </si>
  <si>
    <t>28</t>
  </si>
  <si>
    <t>968072361</t>
  </si>
  <si>
    <t>Vybourání kovových rámů oken s křídly, dveřních zárubní, vrat, stěn, ostění nebo obkladů okenních rámů s křídly zdvojených, plochy meziokenní vložky</t>
  </si>
  <si>
    <t>-324461344</t>
  </si>
  <si>
    <t>113+122+19</t>
  </si>
  <si>
    <t>29</t>
  </si>
  <si>
    <t>968072455</t>
  </si>
  <si>
    <t>Vybourání kovových rámů oken s křídly, dveřních zárubní, vrat, stěn, ostění nebo obkladů dveřních zárubní, plochy do 2 m2</t>
  </si>
  <si>
    <t>1700030354</t>
  </si>
  <si>
    <t>1,8*0,8*4</t>
  </si>
  <si>
    <t>30</t>
  </si>
  <si>
    <t>968072641</t>
  </si>
  <si>
    <t>Vybourání kovových rámů oken s křídly, dveřních zárubní, vrat, stěn, ostění nebo obkladů stěn jakýchkoliv, kromě výkladních jakékoliv plochy</t>
  </si>
  <si>
    <t>-709005587</t>
  </si>
  <si>
    <t>73,75+30,75+10,78+15,37+16+29,7</t>
  </si>
  <si>
    <t>31</t>
  </si>
  <si>
    <t>968082015</t>
  </si>
  <si>
    <t>Vybourání plastových rámů oken s křídly, dveřních zárubní, vrat rámu oken s křídly zdvojenými, plochy do 1 m2</t>
  </si>
  <si>
    <t>-1285237680</t>
  </si>
  <si>
    <t>0,6*0,6*6</t>
  </si>
  <si>
    <t>0,8*0,6*4</t>
  </si>
  <si>
    <t>0,6*0,4</t>
  </si>
  <si>
    <t>32</t>
  </si>
  <si>
    <t>968082017</t>
  </si>
  <si>
    <t>Vybourání plastových rámů oken s křídly, dveřních zárubní, vrat rámu oken s křídly zdvojenými, plochy přes 2 do 4 m2</t>
  </si>
  <si>
    <t>-1143375308</t>
  </si>
  <si>
    <t>2,4*1,6*190</t>
  </si>
  <si>
    <t>4,7*0,6*2</t>
  </si>
  <si>
    <t>33</t>
  </si>
  <si>
    <t>968082022</t>
  </si>
  <si>
    <t>Vybourání plastových rámů oken s křídly, dveřních zárubní, vrat dveřních zárubní, plochy přes 2 do 4 m2</t>
  </si>
  <si>
    <t>629666358</t>
  </si>
  <si>
    <t>1,4*2,7</t>
  </si>
  <si>
    <t>34</t>
  </si>
  <si>
    <t>978059211</t>
  </si>
  <si>
    <t>Odsekání obkladů stěn včetně otlučení podkladní omítky až na zdivo z kamene do 1 m2</t>
  </si>
  <si>
    <t>-1345097007</t>
  </si>
  <si>
    <t>(3,3+3,3+7,15+7,15+14,4+30,1+7,15+3,05)*0,5</t>
  </si>
  <si>
    <t>35</t>
  </si>
  <si>
    <t>978059241</t>
  </si>
  <si>
    <t>Odsekání obkladů stěn včetně otlučení podkladní omítky až na zdivo z kamene přes 1 m2</t>
  </si>
  <si>
    <t>208791892</t>
  </si>
  <si>
    <t>31,7+24+56</t>
  </si>
  <si>
    <t>36</t>
  </si>
  <si>
    <t>978059641</t>
  </si>
  <si>
    <t>Odsekání obkladů stěn včetně otlučení podkladní omítky až na zdivo z obkládaček vnějších, z jakýchkoliv materiálů, plochy přes 1 m2</t>
  </si>
  <si>
    <t>212344914</t>
  </si>
  <si>
    <t>26,3</t>
  </si>
  <si>
    <t>37</t>
  </si>
  <si>
    <t>978071521</t>
  </si>
  <si>
    <t>Odsekání omítky (včetně podkladní) a odstranění tepelné nebo vodotěsné izolace z desek, objemové hmotnosti do 120 kg/m3, tl. do 50 mm, plochy přes 1 m2</t>
  </si>
  <si>
    <t>39709331</t>
  </si>
  <si>
    <t>504,52+503,1</t>
  </si>
  <si>
    <t>38</t>
  </si>
  <si>
    <t>985131311</t>
  </si>
  <si>
    <t>Očištění ploch stěn, rubu kleneb a podlah ruční dočištění ocelovými kartáči</t>
  </si>
  <si>
    <t>1537356065</t>
  </si>
  <si>
    <t>4477*0,1</t>
  </si>
  <si>
    <t>39</t>
  </si>
  <si>
    <t>985131312</t>
  </si>
  <si>
    <t>727810307</t>
  </si>
  <si>
    <t>36*2,95</t>
  </si>
  <si>
    <t>21+18,6+2</t>
  </si>
  <si>
    <t>10*3,57</t>
  </si>
  <si>
    <t>40</t>
  </si>
  <si>
    <t>985311112</t>
  </si>
  <si>
    <t>Reprofilace betonu sanačními maltami na cementové bázi ručně stěn, tloušťky přes 10 do 20 mm</t>
  </si>
  <si>
    <t>119917416</t>
  </si>
  <si>
    <t>3800*0,025</t>
  </si>
  <si>
    <t>41</t>
  </si>
  <si>
    <t>985311312</t>
  </si>
  <si>
    <t>Reprofilace betonu sanačními maltami na cementové bázi ručně rubu kleneb a podlah, tloušťky přes 10 do 20 mm</t>
  </si>
  <si>
    <t>1294673292</t>
  </si>
  <si>
    <t>183,5*0,1</t>
  </si>
  <si>
    <t>997</t>
  </si>
  <si>
    <t>Přesun sutě</t>
  </si>
  <si>
    <t>42</t>
  </si>
  <si>
    <t>997013120</t>
  </si>
  <si>
    <t>Vnitrostaveništní doprava suti a vybouraných hmot vodorovně do 50 m svisle s použitím mechanizace pro budovy a haly výšky přes 30 do 36 m</t>
  </si>
  <si>
    <t>t</t>
  </si>
  <si>
    <t>738812908</t>
  </si>
  <si>
    <t>43</t>
  </si>
  <si>
    <t>997013509</t>
  </si>
  <si>
    <t>Odvoz suti a vybouraných hmot na skládku nebo meziskládku se složením, na vzdálenost Příplatek k ceně za každý další i započatý 1 km přes 1 km</t>
  </si>
  <si>
    <t>33479684</t>
  </si>
  <si>
    <t>44</t>
  </si>
  <si>
    <t>997013511</t>
  </si>
  <si>
    <t>Odvoz suti a vybouraných hmot z meziskládky na skládku s naložením a se složením, na vzdálenost do 1 km</t>
  </si>
  <si>
    <t>436263639</t>
  </si>
  <si>
    <t>45</t>
  </si>
  <si>
    <t>997013831</t>
  </si>
  <si>
    <t>Poplatek za uložení stavebního odpadu na skládce (skládkovné) směsného</t>
  </si>
  <si>
    <t>81899763</t>
  </si>
  <si>
    <t>998</t>
  </si>
  <si>
    <t>Přesun hmot</t>
  </si>
  <si>
    <t>46</t>
  </si>
  <si>
    <t>998012024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</si>
  <si>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24 do 36 m</t>
  </si>
  <si>
    <t>388431415</t>
  </si>
  <si>
    <t>PSV</t>
  </si>
  <si>
    <t>Práce a dodávky PSV</t>
  </si>
  <si>
    <t>711</t>
  </si>
  <si>
    <t>Izolace proti vodě, vlhkosti a plynům</t>
  </si>
  <si>
    <t>47</t>
  </si>
  <si>
    <t>711112001</t>
  </si>
  <si>
    <t>Provedení izolace proti zemní vlhkosti natěradly a tmely za studena na ploše svislé S nátěrem penetračním</t>
  </si>
  <si>
    <t>-235779779</t>
  </si>
  <si>
    <t>184*0,5</t>
  </si>
  <si>
    <t>48</t>
  </si>
  <si>
    <t>111631500</t>
  </si>
  <si>
    <t>lak asfaltový penetrační (MJ t) bal 9 kg</t>
  </si>
  <si>
    <t>-2094394348</t>
  </si>
  <si>
    <t>Poznámka k položce:
Spotřeba 0,3-0,4kg/m2 dle povrchu, ředidlo technický benzín</t>
  </si>
  <si>
    <t>92*0,00035</t>
  </si>
  <si>
    <t>49</t>
  </si>
  <si>
    <t>711142559</t>
  </si>
  <si>
    <t>Provedení izolace proti zemní vlhkosti pásy přitavením NAIP na ploše svislé S</t>
  </si>
  <si>
    <t>1226638725</t>
  </si>
  <si>
    <t>50</t>
  </si>
  <si>
    <t>628321340</t>
  </si>
  <si>
    <t>pás těžký asfaltovaný V60 S40</t>
  </si>
  <si>
    <t>37071518</t>
  </si>
  <si>
    <t>92*1,2</t>
  </si>
  <si>
    <t>51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</si>
  <si>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</si>
  <si>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</si>
  <si>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</si>
  <si>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1496579947</t>
  </si>
  <si>
    <t>713</t>
  </si>
  <si>
    <t>Izolace tepelné</t>
  </si>
  <si>
    <t>52</t>
  </si>
  <si>
    <t>713131151</t>
  </si>
  <si>
    <t>Montáž tepelné izolace stěn rohožemi, pásy, deskami, dílci, bloky (izolační materiál ve specifikaci) vložením jednovrstvě</t>
  </si>
  <si>
    <t>-485260144</t>
  </si>
  <si>
    <t>1*32,6</t>
  </si>
  <si>
    <t>53</t>
  </si>
  <si>
    <t>631508490</t>
  </si>
  <si>
    <t>pás tepelně izolační pro izolace trámových stropů, podhledů a nepochůz.půd 100 mm 7500x1200 mm</t>
  </si>
  <si>
    <t>-811197989</t>
  </si>
  <si>
    <t>32,6*1,02</t>
  </si>
  <si>
    <t>54</t>
  </si>
  <si>
    <t>283231500</t>
  </si>
  <si>
    <t>fólie separační PE bal. 100 m2</t>
  </si>
  <si>
    <t>-788743250</t>
  </si>
  <si>
    <t>Poznámka k položce:
oddělení betonových nebo samonivelačních vyrovnávacích vrstev</t>
  </si>
  <si>
    <t>55</t>
  </si>
  <si>
    <t>998713204</t>
  </si>
  <si>
    <t>Přesun hmot pro izolace tepelné stanovený procentní sazbou (%) z ceny vodorovná dopravní vzdálenost do 50 m v objektech výšky přes 24 do 36 m</t>
  </si>
  <si>
    <t>2001835970</t>
  </si>
  <si>
    <t>762</t>
  </si>
  <si>
    <t>Konstrukce tesařské</t>
  </si>
  <si>
    <t>56</t>
  </si>
  <si>
    <t>762420835</t>
  </si>
  <si>
    <t>Demontáž obložení stropů nebo střešních podhledů z cementotřískových desek šroubovaných na pero a drážku, tloušťka desky přes 16 do 24 mm</t>
  </si>
  <si>
    <t>1720975249</t>
  </si>
  <si>
    <t>6,75*16,7-3,581*1,459</t>
  </si>
  <si>
    <t>57</t>
  </si>
  <si>
    <t>762431016</t>
  </si>
  <si>
    <t>Obložení stěn z dřevoštěpkových desek [OSB] přibíjených na sraz, tloušťky desky 22 mm</t>
  </si>
  <si>
    <t>-1282719814</t>
  </si>
  <si>
    <t>58</t>
  </si>
  <si>
    <t>762439001</t>
  </si>
  <si>
    <t>Obložení stěn montáž roštu podkladového</t>
  </si>
  <si>
    <t>-1347693930</t>
  </si>
  <si>
    <t>32,6*2+32</t>
  </si>
  <si>
    <t>59</t>
  </si>
  <si>
    <t>605110210</t>
  </si>
  <si>
    <t>řezivo jehličnaté - středové SM tl. 33-100 mm, jakost II, 2 - 3,5 m</t>
  </si>
  <si>
    <t>65094736</t>
  </si>
  <si>
    <t>0,01*97,45*1,035</t>
  </si>
  <si>
    <t>60</t>
  </si>
  <si>
    <t>762591140</t>
  </si>
  <si>
    <t>Montáž dočasného zakrytí prostupů, otvorů z měkkého nebo tvrdého dřeva, volně kladenými deskami</t>
  </si>
  <si>
    <t>-859604649</t>
  </si>
  <si>
    <t>15*4</t>
  </si>
  <si>
    <t>61</t>
  </si>
  <si>
    <t>607262500</t>
  </si>
  <si>
    <t>deska dřevoštěpková OSB ostrá hrana nebroušená 2500x1250x25 mm</t>
  </si>
  <si>
    <t>-571815806</t>
  </si>
  <si>
    <t>62</t>
  </si>
  <si>
    <t>693111410</t>
  </si>
  <si>
    <t>geotextilie netkaná PP 150 g/m2 do š 8,8 m</t>
  </si>
  <si>
    <t>1683902864</t>
  </si>
  <si>
    <t>15*4*1,05</t>
  </si>
  <si>
    <t>63</t>
  </si>
  <si>
    <t>998762204</t>
  </si>
  <si>
    <t>Přesun hmot pro konstrukce tesařské stanovený procentní sazbou (%) z ceny vodorovná dopravní vzdálenost do 50 m v objektech výšky přes 24 do 36 m</t>
  </si>
  <si>
    <t>7189683</t>
  </si>
  <si>
    <t>764</t>
  </si>
  <si>
    <t>Konstrukce klempířské</t>
  </si>
  <si>
    <t>64</t>
  </si>
  <si>
    <t>764002851</t>
  </si>
  <si>
    <t>Demontáž klempířských konstrukcí oplechování parapetů do suti</t>
  </si>
  <si>
    <t>761921611</t>
  </si>
  <si>
    <t>190*2,6</t>
  </si>
  <si>
    <t>7*0,6</t>
  </si>
  <si>
    <t>4*0,8</t>
  </si>
  <si>
    <t>2*4,7</t>
  </si>
  <si>
    <t>16,55+2*7,125+2*3,3</t>
  </si>
  <si>
    <t>65</t>
  </si>
  <si>
    <t>764246343</t>
  </si>
  <si>
    <t>Oplechování parapetů z titanzinkového lesklého válcovaného plechu rovných celoplošně lepené, bez rohů rš 250 mm</t>
  </si>
  <si>
    <t>-1761836961</t>
  </si>
  <si>
    <t>2,3*58+2*3,3+3*7,125+14,1+30,1+7,625</t>
  </si>
  <si>
    <t>66</t>
  </si>
  <si>
    <t>764246344</t>
  </si>
  <si>
    <t>Oplechování parapetů z titanzinkového lesklého válcovaného plechu rovných celoplošně lepené, bez rohů rš 330 mm</t>
  </si>
  <si>
    <t>843812976</t>
  </si>
  <si>
    <t>2,4*190</t>
  </si>
  <si>
    <t>0,6*7</t>
  </si>
  <si>
    <t>0,8*3</t>
  </si>
  <si>
    <t>67</t>
  </si>
  <si>
    <t>764248306</t>
  </si>
  <si>
    <t>Oplechování říms a ozdobných prvků z titanzinkového lesklého válcovaného plechu rovných, bez rohů mechanicky kotvené rš 500 mm</t>
  </si>
  <si>
    <t>-1954717458</t>
  </si>
  <si>
    <t>10*3,8</t>
  </si>
  <si>
    <t>68</t>
  </si>
  <si>
    <t>998764204</t>
  </si>
  <si>
    <t>Přesun hmot pro konstrukce klempířské stanovený procentní sazbou (%) z ceny vodorovná dopravní vzdálenost do 50 m v objektech výšky přes 24 do 36 m</t>
  </si>
  <si>
    <t>-1020786039</t>
  </si>
  <si>
    <t>766</t>
  </si>
  <si>
    <t>Konstrukce truhlářské</t>
  </si>
  <si>
    <t>69</t>
  </si>
  <si>
    <t>766411821</t>
  </si>
  <si>
    <t>Demontáž obložení stěn palubkami</t>
  </si>
  <si>
    <t>-2145189528</t>
  </si>
  <si>
    <t>2*70+28</t>
  </si>
  <si>
    <t>767</t>
  </si>
  <si>
    <t>Konstrukce zámečnické</t>
  </si>
  <si>
    <t>70</t>
  </si>
  <si>
    <t>767161223</t>
  </si>
  <si>
    <t>Montáž zábradlí rovného z profilové oceli do zdiva, hmotnosti 1 m zábradlí přes 60 kg</t>
  </si>
  <si>
    <t>-606150002</t>
  </si>
  <si>
    <t>58*3</t>
  </si>
  <si>
    <t>71</t>
  </si>
  <si>
    <t>553915340</t>
  </si>
  <si>
    <t>zábradelní systém pozinkovaný s výplní ze svislých ocelových tyčí ZSNH4/H2 - sestava 4 m</t>
  </si>
  <si>
    <t>-274535621</t>
  </si>
  <si>
    <t>72</t>
  </si>
  <si>
    <t>767161814</t>
  </si>
  <si>
    <t>Demontáž zábradlí rovného nerozebíratelný spoj hmotnosti 1 m zábradlí přes 20 kg</t>
  </si>
  <si>
    <t>291888998</t>
  </si>
  <si>
    <t>174+17,1</t>
  </si>
  <si>
    <t>73</t>
  </si>
  <si>
    <t>767220430</t>
  </si>
  <si>
    <t>Montáž schodišťového zábradlí z profilové oceli do zdiva, hmotnosti 1 m zábradlí přes 40 kg</t>
  </si>
  <si>
    <t>543643685</t>
  </si>
  <si>
    <t>2*5+1+2*2,2</t>
  </si>
  <si>
    <t>74</t>
  </si>
  <si>
    <t>1213426949</t>
  </si>
  <si>
    <t>75</t>
  </si>
  <si>
    <t>767810112</t>
  </si>
  <si>
    <t>Montáž větracích mřížek ocelových čtyřhranných, průřezu přes 0,01 do 0,04 m2</t>
  </si>
  <si>
    <t>1516548545</t>
  </si>
  <si>
    <t>76</t>
  </si>
  <si>
    <t>553414250</t>
  </si>
  <si>
    <t>mřížka větrací nerezová 250 x 250 se síťovinou</t>
  </si>
  <si>
    <t>648485457</t>
  </si>
  <si>
    <t>77</t>
  </si>
  <si>
    <t>767833100</t>
  </si>
  <si>
    <t>Montáž žebříků do zdiva s bočnicemi z profilové oceli, z trubek nebo tenkostěnných profilů</t>
  </si>
  <si>
    <t>-362425261</t>
  </si>
  <si>
    <t>3*6</t>
  </si>
  <si>
    <t>78</t>
  </si>
  <si>
    <t>286614960</t>
  </si>
  <si>
    <t>žebřík šachtový L=2,83 vč.příslušenství</t>
  </si>
  <si>
    <t>-2073221078</t>
  </si>
  <si>
    <t>Poznámka k položce:
WAVIN, kód výrobku: MF720060W</t>
  </si>
  <si>
    <t>4+2</t>
  </si>
  <si>
    <t>79</t>
  </si>
  <si>
    <t>767851804</t>
  </si>
  <si>
    <t>Demontáž komína</t>
  </si>
  <si>
    <t>-1328321547</t>
  </si>
  <si>
    <t>22,5</t>
  </si>
  <si>
    <t>80</t>
  </si>
  <si>
    <t>998767204</t>
  </si>
  <si>
    <t>Přesun hmot pro zámečnické konstrukce stanovený procentní sazbou (%) z ceny vodorovná dopravní vzdálenost do 50 m v objektech výšky přes 24 do 36 m</t>
  </si>
  <si>
    <t>-1595257237</t>
  </si>
  <si>
    <t>771</t>
  </si>
  <si>
    <t>Podlahy z dlaždic</t>
  </si>
  <si>
    <t>81</t>
  </si>
  <si>
    <t>771591119</t>
  </si>
  <si>
    <t>Podlahy - ostatní práce spárování silikonem</t>
  </si>
  <si>
    <t>-1676494324</t>
  </si>
  <si>
    <t>5*36+5,4*22</t>
  </si>
  <si>
    <t>82</t>
  </si>
  <si>
    <t>771591325</t>
  </si>
  <si>
    <t>Odvodnění balkonů nebo teras montáž chrliče</t>
  </si>
  <si>
    <t>1757716136</t>
  </si>
  <si>
    <t>2*58</t>
  </si>
  <si>
    <t>83</t>
  </si>
  <si>
    <t>283428950</t>
  </si>
  <si>
    <t>chrlič bez mřížky, 5° sklon pro fólie z FPO D 110</t>
  </si>
  <si>
    <t>-679392922</t>
  </si>
  <si>
    <t>84</t>
  </si>
  <si>
    <t>998771204</t>
  </si>
  <si>
    <t>Přesun hmot pro podlahy z dlaždic stanovený procentní sazbou (%) z ceny vodorovná dopravní vzdálenost do 50 m v objektech výšky přes 24 do 36 m</t>
  </si>
  <si>
    <t>158417272</t>
  </si>
  <si>
    <t>782</t>
  </si>
  <si>
    <t>Dokončovací práce - obklady z kamene</t>
  </si>
  <si>
    <t>85</t>
  </si>
  <si>
    <t>782612112</t>
  </si>
  <si>
    <t>Montáž obkladů parapetů z měkkých kamenů kladených do lepidla z nejvýše dvou rozdílných druhů pravoúhlých desek ve skladbě se pravidelně opakujících tl. přes 25 do 30 mm</t>
  </si>
  <si>
    <t>-1288907114</t>
  </si>
  <si>
    <t>(3,3*2+3*7,15+14,4+30,1+3,05)*0,5</t>
  </si>
  <si>
    <t>86</t>
  </si>
  <si>
    <t>998782203</t>
  </si>
  <si>
    <t>Přesun hmot pro obklady kamenné stanovený procentní sazbou (%) z ceny vodorovná dopravní vzdálenost do 50 m v objektech výšky přes 12 do 60 m</t>
  </si>
  <si>
    <t>-761281294</t>
  </si>
  <si>
    <t>783</t>
  </si>
  <si>
    <t>Dokončovací práce - nátěry</t>
  </si>
  <si>
    <t>87</t>
  </si>
  <si>
    <t>783827103</t>
  </si>
  <si>
    <t>Krycí (ochranný ) nátěr omítek jednonásobný hladkých betonových povrchů nebo povrchů z desek na bázi dřeva (dřevovláknitých apod.) silikátový</t>
  </si>
  <si>
    <t>-1310065000</t>
  </si>
  <si>
    <t>36*3,1*0,95</t>
  </si>
  <si>
    <t>22*3,1*1,15-2,11</t>
  </si>
  <si>
    <t>58*3,1*0,2</t>
  </si>
  <si>
    <t>88</t>
  </si>
  <si>
    <t>783833153</t>
  </si>
  <si>
    <t>Penetrační nátěr omítek hrubých betonových povrchů nebo omítek hrubých, rýhovaných tenkovrstvých nebo škrábaných (břízolitových) silikátový</t>
  </si>
  <si>
    <t>1182893730</t>
  </si>
  <si>
    <t>89</t>
  </si>
  <si>
    <t>783901453</t>
  </si>
  <si>
    <t>Příprava podkladu betonových podlah před provedením nátěru vysátím</t>
  </si>
  <si>
    <t>-952943082</t>
  </si>
  <si>
    <t>90</t>
  </si>
  <si>
    <t>783901551</t>
  </si>
  <si>
    <t>Příprava podkladu betonových podlah před provedením nátěru omytím tlakovou vodou</t>
  </si>
  <si>
    <t>-593412540</t>
  </si>
  <si>
    <t>91</t>
  </si>
  <si>
    <t>783933151</t>
  </si>
  <si>
    <t>Penetrační nátěr betonových podlah hladkých (z pohledového nebo gletovaného betonu, stěrky apod.) epoxidový</t>
  </si>
  <si>
    <t>-350878621</t>
  </si>
  <si>
    <t>92</t>
  </si>
  <si>
    <t>783937161</t>
  </si>
  <si>
    <t>Krycí (uzavírací) nátěr betonových podlah dvojnásobný epoxidový vodou ředitelný</t>
  </si>
  <si>
    <t>-904882495</t>
  </si>
  <si>
    <t>786</t>
  </si>
  <si>
    <t>Dokončovací práce - čalounické úpravy</t>
  </si>
  <si>
    <t>93</t>
  </si>
  <si>
    <t>786624121</t>
  </si>
  <si>
    <t>Montáž zastiňujících žaluzií lamelových do oken zdvojených otevíravých, sklápěcích nebo vyklápěcích kovových</t>
  </si>
  <si>
    <t>456315499</t>
  </si>
  <si>
    <t>3,84*190</t>
  </si>
  <si>
    <t>94</t>
  </si>
  <si>
    <t>611243490</t>
  </si>
  <si>
    <t>žaluzie hliníková interiérová bílá 114 x 118 cm</t>
  </si>
  <si>
    <t>-508928318</t>
  </si>
  <si>
    <t>190</t>
  </si>
  <si>
    <t>95</t>
  </si>
  <si>
    <t>611243480</t>
  </si>
  <si>
    <t>žaluzie hliníková interiérová bílá 78 x 160 cm</t>
  </si>
  <si>
    <t>1572056005</t>
  </si>
  <si>
    <t>96</t>
  </si>
  <si>
    <t>998786204</t>
  </si>
  <si>
    <t>Přesun hmot pro čalounické úpravy stanovený procentní sazbou (%) z ceny vodorovná dopravní vzdálenost do 50 m v objektech výšky přes 24 do 36 m</t>
  </si>
  <si>
    <t>-128866276</t>
  </si>
  <si>
    <t>Práce a dodávky M</t>
  </si>
  <si>
    <t>21-M</t>
  </si>
  <si>
    <t>Elektromontáže</t>
  </si>
  <si>
    <t>97</t>
  </si>
  <si>
    <t>210220109</t>
  </si>
  <si>
    <t>Demontáž + montáž hromosvodu vč.revize</t>
  </si>
  <si>
    <t>kpl</t>
  </si>
  <si>
    <t>-745713745</t>
  </si>
  <si>
    <t>02 - Kompletní rekonstrukce střechy včetně klempířských prvků</t>
  </si>
  <si>
    <t xml:space="preserve">    3 - Svislé a kompletní konstrukce</t>
  </si>
  <si>
    <t xml:space="preserve">    712 - Povlakové krytiny</t>
  </si>
  <si>
    <t xml:space="preserve">    721 - Zdravotechnika - vnitřní kanalizace</t>
  </si>
  <si>
    <t xml:space="preserve">    742 - Elektroinstalace - slaboproud</t>
  </si>
  <si>
    <t xml:space="preserve">    751 - Vzduchotechnika</t>
  </si>
  <si>
    <t>Svislé a kompletní konstrukce</t>
  </si>
  <si>
    <t>311272123</t>
  </si>
  <si>
    <t>Zdivo z pórobetonových přesných tvárnic [YTONG] nosné z tvárnic hladkých jakékoli pevnosti na tenké maltové lože, tloušťka zdiva 200 mm, objemová hmotnost 500 kg/m3</t>
  </si>
  <si>
    <t>81795103</t>
  </si>
  <si>
    <t>96,08*0,3*0,17</t>
  </si>
  <si>
    <t>342291131</t>
  </si>
  <si>
    <t>Ukotvení příček plochými kotvami, do konstrukce betonové</t>
  </si>
  <si>
    <t>1930972157</t>
  </si>
  <si>
    <t>97,8</t>
  </si>
  <si>
    <t>997013117</t>
  </si>
  <si>
    <t>Vnitrostaveništní doprava suti a vybouraných hmot vodorovně do 50 m svisle s použitím mechanizace pro budovy a haly výšky přes 21 do 24 m</t>
  </si>
  <si>
    <t>-523117862</t>
  </si>
  <si>
    <t>-164589936</t>
  </si>
  <si>
    <t>1086795161</t>
  </si>
  <si>
    <t>997013814</t>
  </si>
  <si>
    <t>Poplatek za uložení stavebního odpadu na skládce (skládkovné) z izolačních materiálů</t>
  </si>
  <si>
    <t>756007185</t>
  </si>
  <si>
    <t>712</t>
  </si>
  <si>
    <t>Povlakové krytiny</t>
  </si>
  <si>
    <t>712300833</t>
  </si>
  <si>
    <t>Odstranění ze střech plochých do 10 st. krytiny povlakové třívrstvé</t>
  </si>
  <si>
    <t>-927615937</t>
  </si>
  <si>
    <t>114,78+463,8+107,7+168,5+590-4*(7,5*5,2)</t>
  </si>
  <si>
    <t>712300834</t>
  </si>
  <si>
    <t>Odstranění ze střech plochých do 10 st. krytiny povlakové Příplatek k ceně - 0833 za každou další vrstvu</t>
  </si>
  <si>
    <t>-1886666627</t>
  </si>
  <si>
    <t>1288,78*2</t>
  </si>
  <si>
    <t>712300841</t>
  </si>
  <si>
    <t>Odstranění ze střech plochých do 10 st. mechu odškrabáním a očistěním s urovnáním povrchu</t>
  </si>
  <si>
    <t>75867831</t>
  </si>
  <si>
    <t>1288,8*0,1</t>
  </si>
  <si>
    <t>10</t>
  </si>
  <si>
    <t>712300843</t>
  </si>
  <si>
    <t>Odstranění ze střech plochých do 10 st. zbytkového asfaltového pásu odsekáním</t>
  </si>
  <si>
    <t>-275956738</t>
  </si>
  <si>
    <t>11</t>
  </si>
  <si>
    <t>712310911</t>
  </si>
  <si>
    <t>Provedení údržby povlakové krytiny střech plochých do 10 st. natěradly a tmely za studena nátěrem suspensí asfaltovou</t>
  </si>
  <si>
    <t>193630319</t>
  </si>
  <si>
    <t>12</t>
  </si>
  <si>
    <t>111613460</t>
  </si>
  <si>
    <t>asfalt stavebně izolační</t>
  </si>
  <si>
    <t>84210483</t>
  </si>
  <si>
    <t>200*0,001</t>
  </si>
  <si>
    <t>13</t>
  </si>
  <si>
    <t>712311111</t>
  </si>
  <si>
    <t>Provedení povlakové krytiny střech plochých do 10 st. natěradly a tmely za studena nátěrem suspensí asfaltovou</t>
  </si>
  <si>
    <t>-1486365871</t>
  </si>
  <si>
    <t>94,78+395,59+90,47+161,54+495,6-4*(7,5*5,2)</t>
  </si>
  <si>
    <t>14</t>
  </si>
  <si>
    <t>111633460</t>
  </si>
  <si>
    <t>suspenze asfaltová, gumoasfalt</t>
  </si>
  <si>
    <t>1945603585</t>
  </si>
  <si>
    <t>Poznámka k položce:
Spotřeba: 0,75 kg/m2</t>
  </si>
  <si>
    <t>1100*0,001</t>
  </si>
  <si>
    <t>712341659</t>
  </si>
  <si>
    <t>Provedení povlakové krytiny střech plochých do 10 st. pásy přitavením NAIP bodově</t>
  </si>
  <si>
    <t>-1984669866</t>
  </si>
  <si>
    <t>114,78+463,8+107,7+168,5+590-4*(7,5*5,2)-59,8</t>
  </si>
  <si>
    <t>628361100</t>
  </si>
  <si>
    <t>pás těžký asfaltovaný s Al folií nosnou vložkou</t>
  </si>
  <si>
    <t>-1306950064</t>
  </si>
  <si>
    <t>1100*1,15</t>
  </si>
  <si>
    <t>712363621</t>
  </si>
  <si>
    <t>Provedení povlakové krytiny střech plochých do 10 st. s mechanicky kotvenou izolací včetně položení fólie a horkovzdušného svaření tl. tepelné izolace přes 240 mm budovy výšky přes 18 m, kotvené do betonu nebo pórobetonu vnitřní plocha</t>
  </si>
  <si>
    <t>-62029962</t>
  </si>
  <si>
    <t>114,78+463,8+107,7+168,5+590+2,01</t>
  </si>
  <si>
    <t>712363622</t>
  </si>
  <si>
    <t>Provedení povlakové krytiny střech plochých do 10 st. s mechanicky kotvenou izolací včetně položení fólie a horkovzdušného svaření tl. tepelné izolace přes 240 mm budovy výšky přes 18 m, kotvené do betonu nebo pórobetonu okraj</t>
  </si>
  <si>
    <t>1687075610</t>
  </si>
  <si>
    <t>74,35*2*0,7</t>
  </si>
  <si>
    <t>6*15,63*0,7+4,314</t>
  </si>
  <si>
    <t>283220130</t>
  </si>
  <si>
    <t>fólie hydroizolační střešní mPVC, tl. 1,5 mm š 1300 mm barevná</t>
  </si>
  <si>
    <t>-672686955</t>
  </si>
  <si>
    <t>(1446,79+174,05)*1,03+0,535</t>
  </si>
  <si>
    <t>712391171</t>
  </si>
  <si>
    <t>Provedení povlakové krytiny střech plochých do 10 st. -ostatní práce provedení vrstvy textilní podkladní</t>
  </si>
  <si>
    <t>2118361239</t>
  </si>
  <si>
    <t>1446,79+174,05</t>
  </si>
  <si>
    <t>693111460</t>
  </si>
  <si>
    <t>geotextilie netkaná PP 300 g/m2 do š 8,8 m</t>
  </si>
  <si>
    <t>-1963193024</t>
  </si>
  <si>
    <t>1620,84*1,1</t>
  </si>
  <si>
    <t>712391176</t>
  </si>
  <si>
    <t>Provedení povlakové krytiny střech plochých do 10 st. -ostatní práce připevnění izolace kotvícími terči</t>
  </si>
  <si>
    <t>698075876</t>
  </si>
  <si>
    <t>148*6</t>
  </si>
  <si>
    <t>94*6</t>
  </si>
  <si>
    <t>437*4</t>
  </si>
  <si>
    <t>712964703</t>
  </si>
  <si>
    <t>Provedení povlakové krytiny střech fóliemi - ostatní práce zesílení koutů, rohů nebo hran fólií</t>
  </si>
  <si>
    <t>-1215827157</t>
  </si>
  <si>
    <t>74,35*2+15,63*6+364,92</t>
  </si>
  <si>
    <t>7,5*5,2*4</t>
  </si>
  <si>
    <t>4,2*20</t>
  </si>
  <si>
    <t>5,9*8</t>
  </si>
  <si>
    <t>272441120</t>
  </si>
  <si>
    <t>pryž těsnící E9566, šířka 1400 mm černá síla 2 mm</t>
  </si>
  <si>
    <t>562069954</t>
  </si>
  <si>
    <t>900*0,2</t>
  </si>
  <si>
    <t>712990821</t>
  </si>
  <si>
    <t>Odstranění násypu nebo nánosu ze střech oškrabáním křemílku</t>
  </si>
  <si>
    <t>1533143608</t>
  </si>
  <si>
    <t>1288,78+174,05</t>
  </si>
  <si>
    <t>998712203</t>
  </si>
  <si>
    <t>Přesun hmot pro povlakové krytiny stanovený procentní sazbou (%) z ceny vodorovná dopravní vzdálenost do 50 m v objektech výšky přes 12 do 24 m</t>
  </si>
  <si>
    <t>148799932</t>
  </si>
  <si>
    <t>713131141</t>
  </si>
  <si>
    <t>Montáž tepelné izolace stěn rohožemi, pásy, deskami, dílci, bloky (izolační materiál ve specifikaci) lepením celoplošně</t>
  </si>
  <si>
    <t>1342642601</t>
  </si>
  <si>
    <t>148,7+93,8+173,5</t>
  </si>
  <si>
    <t>472056822</t>
  </si>
  <si>
    <t>416*1,02</t>
  </si>
  <si>
    <t>713141211</t>
  </si>
  <si>
    <t>Montáž tepelné izolace střech plochých atikovými klíny kladenými volně</t>
  </si>
  <si>
    <t>1108921710</t>
  </si>
  <si>
    <t>148,7+93,9+4*50,8+16*4,2+8+32,5</t>
  </si>
  <si>
    <t>631529020</t>
  </si>
  <si>
    <t>klín atikový přechodný minerální plochých střech tl.50 x 50 mm</t>
  </si>
  <si>
    <t>695463748</t>
  </si>
  <si>
    <t>553,5*1,02</t>
  </si>
  <si>
    <t>713141321</t>
  </si>
  <si>
    <t>Montáž tepelné izolace střech plochých spádovými klíny v ploše přilepenými asfaltem za horka zplna</t>
  </si>
  <si>
    <t>1486625513</t>
  </si>
  <si>
    <t>114,78+263,8+107,7+168,5+585,21</t>
  </si>
  <si>
    <t>283761421</t>
  </si>
  <si>
    <t>klín izolační z pěnového polystyrenu EPS 150 spádový, 1000x1000 mm</t>
  </si>
  <si>
    <t>-469835815</t>
  </si>
  <si>
    <t>1240*0,32+8,2</t>
  </si>
  <si>
    <t>998713203</t>
  </si>
  <si>
    <t>Přesun hmot pro izolace tepelné stanovený procentní sazbou (%) z ceny vodorovná dopravní vzdálenost do 50 m v objektech výšky přes 12 do 24 m</t>
  </si>
  <si>
    <t>-332561748</t>
  </si>
  <si>
    <t>721</t>
  </si>
  <si>
    <t>Zdravotechnika - vnitřní kanalizace</t>
  </si>
  <si>
    <t>721210823</t>
  </si>
  <si>
    <t>Demontáž kanalizačního příslušenství střešních vtoků DN 125</t>
  </si>
  <si>
    <t>-1692340267</t>
  </si>
  <si>
    <t>1+1+1+1+1+1</t>
  </si>
  <si>
    <t>721233213</t>
  </si>
  <si>
    <t>Střešní vtoky (vpusti) polypropylenové (PP) pro pochůzné střechy s odtokem svislým DN 125 [HL 62B]</t>
  </si>
  <si>
    <t>798570580</t>
  </si>
  <si>
    <t>721233215</t>
  </si>
  <si>
    <t>Nástavec pro střešní vpusti DN 125</t>
  </si>
  <si>
    <t>1182962738</t>
  </si>
  <si>
    <t>562311240</t>
  </si>
  <si>
    <t>nástavec žebrovaný s nerez mřížkou průměr 145 mm</t>
  </si>
  <si>
    <t>-745943708</t>
  </si>
  <si>
    <t>Poznámka k položce:
Nástavec s žebry ø145 mm/ h = 90mm, s plastovým rámem 150x150mm a mřížkou z nerezové oceli 138x138mm</t>
  </si>
  <si>
    <t>998721203</t>
  </si>
  <si>
    <t>Přesun hmot pro vnitřní kanalizace stanovený procentní sazbou (%) z ceny vodorovná dopravní vzdálenost do 50 m v objektech výšky přes 12 do 24 m</t>
  </si>
  <si>
    <t>1003414042</t>
  </si>
  <si>
    <t>742</t>
  </si>
  <si>
    <t>Elektroinstalace - slaboproud</t>
  </si>
  <si>
    <t>7424200029</t>
  </si>
  <si>
    <t>Demontáž anténního stožáru</t>
  </si>
  <si>
    <t>-1918987968</t>
  </si>
  <si>
    <t>742420021</t>
  </si>
  <si>
    <t>Montáž společné televizní antény antenního stožáru včetně upevňovacího materiálu</t>
  </si>
  <si>
    <t>2840722</t>
  </si>
  <si>
    <t>742420030</t>
  </si>
  <si>
    <t>Anténní stožár</t>
  </si>
  <si>
    <t>-1748719001</t>
  </si>
  <si>
    <t>751</t>
  </si>
  <si>
    <t>Vzduchotechnika</t>
  </si>
  <si>
    <t>751111214</t>
  </si>
  <si>
    <t>Montáž ventilátoru axiálního nízkotlakého střešního základního, průměru přes 500 do 600 mm</t>
  </si>
  <si>
    <t>-1266308826</t>
  </si>
  <si>
    <t>4+4+4+4+16</t>
  </si>
  <si>
    <t>429141050</t>
  </si>
  <si>
    <t>ventilátor axiální potrubní, skříň z plastu průtok 300 m3/h d 150 mm 35 W IPX4</t>
  </si>
  <si>
    <t>1139379269</t>
  </si>
  <si>
    <t>Poznámka k položce:
skříň má 2 hrdla pro nasunutí potrubí</t>
  </si>
  <si>
    <t>751111813</t>
  </si>
  <si>
    <t>Demontáž ventilátoru axiálního nízkotlakého kruhové potrubí, průměru přes 400 do 600 mm</t>
  </si>
  <si>
    <t>-1418506517</t>
  </si>
  <si>
    <t>762341670</t>
  </si>
  <si>
    <t>Bednění a laťování montáž bednění štítových okapových říms, krajnic, závětrných prken a žaluzií ve spádu nebo rovnoběžně s okapem z desek dřevotřískových nebo dřevoštěpkových na sraz</t>
  </si>
  <si>
    <t>-623827136</t>
  </si>
  <si>
    <t>148,7*0,5</t>
  </si>
  <si>
    <t>7*4*0,5</t>
  </si>
  <si>
    <t>101,78*0,5</t>
  </si>
  <si>
    <t>-892808214</t>
  </si>
  <si>
    <t>139,24*1,1</t>
  </si>
  <si>
    <t>590512130</t>
  </si>
  <si>
    <t>hmoždinka talířová PE zapouštěcí s ETA zátkou pro beton a zdivo 8x60 x 195</t>
  </si>
  <si>
    <t>1381534623</t>
  </si>
  <si>
    <t>140*2+20</t>
  </si>
  <si>
    <t>998762203</t>
  </si>
  <si>
    <t>Přesun hmot pro konstrukce tesařské stanovený procentní sazbou (%) z ceny vodorovná dopravní vzdálenost do 50 m v objektech výšky přes 12 do 24 m</t>
  </si>
  <si>
    <t>-1184900426</t>
  </si>
  <si>
    <t>764002811</t>
  </si>
  <si>
    <t>Demontáž klempířských konstrukcí okapového plechu do suti, v krytině povlakové</t>
  </si>
  <si>
    <t>2058101958</t>
  </si>
  <si>
    <t>40,8+15,4</t>
  </si>
  <si>
    <t>764002821</t>
  </si>
  <si>
    <t>Demontáž klempířských konstrukcí střešního výlezu do suti</t>
  </si>
  <si>
    <t>-1013198714</t>
  </si>
  <si>
    <t>1+1+1+1</t>
  </si>
  <si>
    <t>764002841</t>
  </si>
  <si>
    <t>Demontáž klempířských konstrukcí oplechování horních ploch zdí a nadezdívek do suti</t>
  </si>
  <si>
    <t>-947069959</t>
  </si>
  <si>
    <t>2,705*2*4+2*74,35</t>
  </si>
  <si>
    <t>13,6*6</t>
  </si>
  <si>
    <t>5,8+12,3+8,9+4,6+13+7,2+8,36</t>
  </si>
  <si>
    <t>10*3,6</t>
  </si>
  <si>
    <t>764002871</t>
  </si>
  <si>
    <t>Demontáž klempířských konstrukcí lemování zdí do suti</t>
  </si>
  <si>
    <t>306898590</t>
  </si>
  <si>
    <t>148,7+49,7</t>
  </si>
  <si>
    <t>764004801</t>
  </si>
  <si>
    <t>Demontáž klempířských konstrukcí žlabu podokapního do suti</t>
  </si>
  <si>
    <t>-995719467</t>
  </si>
  <si>
    <t>4*2,6</t>
  </si>
  <si>
    <t>764004861</t>
  </si>
  <si>
    <t>Demontáž klempířských konstrukcí svodu do suti</t>
  </si>
  <si>
    <t>-944963411</t>
  </si>
  <si>
    <t>764203152</t>
  </si>
  <si>
    <t>Montáž oplechování střešních prvků střešního výlezu střechy s krytinou skládanou nebo plechovou</t>
  </si>
  <si>
    <t>-1177026673</t>
  </si>
  <si>
    <t>562453530</t>
  </si>
  <si>
    <t>světlík bodový třívrstvá kopule, manžeta výšky 15 cm, 120 x 120 cm</t>
  </si>
  <si>
    <t>2109745894</t>
  </si>
  <si>
    <t>562562453599</t>
  </si>
  <si>
    <t>Podstavec střešního výlezu, sklolaminát, výplň stěn polyuretan</t>
  </si>
  <si>
    <t>-1372809476</t>
  </si>
  <si>
    <t>(1+1+1+1)*1,02</t>
  </si>
  <si>
    <t>764242334</t>
  </si>
  <si>
    <t>Oplechování střešních prvků z titanzinkového lesklého válcovaného plechu okapu okapovým plechem střechy rovné rš 330 mm</t>
  </si>
  <si>
    <t>-1242200980</t>
  </si>
  <si>
    <t>4*10,2</t>
  </si>
  <si>
    <t>764242335</t>
  </si>
  <si>
    <t>Oplechování střešních prvků z titanzinkového lesklého válcovaného plechu okapu okapovým plechem střechy rovné rš 400 mm</t>
  </si>
  <si>
    <t>-1253125245</t>
  </si>
  <si>
    <t>15,4</t>
  </si>
  <si>
    <t>764244306</t>
  </si>
  <si>
    <t>Oplechování horních ploch zdí a nadezdívek (atik) z titanzinkového lesklého válcovaného plechu mechanicky kotvené rš 500 mm</t>
  </si>
  <si>
    <t>-1520453492</t>
  </si>
  <si>
    <t>2*74,35</t>
  </si>
  <si>
    <t>6*15,65</t>
  </si>
  <si>
    <t>5,8+12,3+8,9+4,6+13,1+7,2</t>
  </si>
  <si>
    <t>4*13,4</t>
  </si>
  <si>
    <t>764541302</t>
  </si>
  <si>
    <t>Žlab podokapní z titanzinkového lesklého válcovaného plechu včetně háků a čel půlkruhový rš 200 mm</t>
  </si>
  <si>
    <t>1712920198</t>
  </si>
  <si>
    <t>764548422</t>
  </si>
  <si>
    <t>Svod z titanzinkového předzvětralého plechu včetně objímek, kolen a odskoků kruhový, průměru 80 mm</t>
  </si>
  <si>
    <t>-1556101860</t>
  </si>
  <si>
    <t>998764203</t>
  </si>
  <si>
    <t>Přesun hmot pro konstrukce klempířské stanovený procentní sazbou (%) z ceny vodorovná dopravní vzdálenost do 50 m v objektech výšky přes 12 do 24 m</t>
  </si>
  <si>
    <t>1098169378</t>
  </si>
  <si>
    <t>767161114</t>
  </si>
  <si>
    <t>Montáž zábradlí rovného z trubek nebo tenkostěnných profilů do zdiva, hmotnosti 1 m zábradlí přes 20 do 30 kg</t>
  </si>
  <si>
    <t>595828604</t>
  </si>
  <si>
    <t>4*0,6</t>
  </si>
  <si>
    <t>553915320</t>
  </si>
  <si>
    <t>zábradelní systém pozinkovaný s výplní z vodorovných ocelových tyčí ZSNH4/H2 - sestava 4 m</t>
  </si>
  <si>
    <t>1661805618</t>
  </si>
  <si>
    <t>767161813</t>
  </si>
  <si>
    <t>Demontáž zábradlí rovného nerozebíratelný spoj hmotnosti 1 m zábradlí do 20 kg</t>
  </si>
  <si>
    <t>-531951321</t>
  </si>
  <si>
    <t>767996706</t>
  </si>
  <si>
    <t>Demontáž žebříku</t>
  </si>
  <si>
    <t>-1883047198</t>
  </si>
  <si>
    <t>4*3</t>
  </si>
  <si>
    <t>998767203</t>
  </si>
  <si>
    <t>Přesun hmot pro zámečnické konstrukce stanovený procentní sazbou (%) z ceny vodorovná dopravní vzdálenost do 50 m v objektech výšky přes 12 do 24 m</t>
  </si>
  <si>
    <t>1674491171</t>
  </si>
  <si>
    <t>-2009058716</t>
  </si>
  <si>
    <t>210220198</t>
  </si>
  <si>
    <t>Demontáž bleskosvodu na patkách do suti</t>
  </si>
  <si>
    <t>-1844305620</t>
  </si>
  <si>
    <t>180+15*15,65+4*3,75+33,81</t>
  </si>
  <si>
    <t>210220199</t>
  </si>
  <si>
    <t>Demontáž bleskosvodu svislého vč.jímacích tyčí</t>
  </si>
  <si>
    <t>-2082816652</t>
  </si>
  <si>
    <t>18+2*24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</si>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</sst>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8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top"/>
      <protection locked="0"/>
    </xf>
    <xf numFmtId="0" fontId="39" fillId="0" borderId="29" xfId="0" applyFont="1" applyBorder="1" applyAlignment="1" applyProtection="1">
      <alignment vertical="center" wrapText="1"/>
      <protection locked="0"/>
    </xf>
    <xf numFmtId="0" fontId="39" fillId="0" borderId="30" xfId="0" applyFont="1" applyBorder="1" applyAlignment="1" applyProtection="1">
      <alignment vertical="center" wrapText="1"/>
      <protection locked="0"/>
    </xf>
    <xf numFmtId="0" fontId="39" fillId="0" borderId="31" xfId="0" applyFont="1" applyBorder="1" applyAlignment="1" applyProtection="1">
      <alignment vertical="center" wrapText="1"/>
      <protection locked="0"/>
    </xf>
    <xf numFmtId="0" fontId="39" fillId="0" borderId="32" xfId="0" applyFont="1" applyBorder="1" applyAlignment="1" applyProtection="1">
      <alignment horizontal="center" vertical="center" wrapText="1"/>
      <protection locked="0"/>
    </xf>
    <xf numFmtId="0" fontId="39" fillId="0" borderId="33" xfId="0" applyFont="1" applyBorder="1" applyAlignment="1" applyProtection="1">
      <alignment horizontal="center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33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49" fontId="42" fillId="0" borderId="1" xfId="0" applyNumberFormat="1" applyFont="1" applyBorder="1" applyAlignment="1" applyProtection="1">
      <alignment vertical="center" wrapText="1"/>
      <protection locked="0"/>
    </xf>
    <xf numFmtId="0" fontId="39" fillId="0" borderId="35" xfId="0" applyFont="1" applyBorder="1" applyAlignment="1" applyProtection="1">
      <alignment vertical="center" wrapText="1"/>
      <protection locked="0"/>
    </xf>
    <xf numFmtId="0" fontId="43" fillId="0" borderId="34" xfId="0" applyFont="1" applyBorder="1" applyAlignment="1" applyProtection="1">
      <alignment vertical="center" wrapText="1"/>
      <protection locked="0"/>
    </xf>
    <xf numFmtId="0" fontId="39" fillId="0" borderId="36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39" fillId="0" borderId="31" xfId="0" applyFont="1" applyBorder="1" applyAlignment="1" applyProtection="1">
      <alignment horizontal="left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left" vertical="center"/>
      <protection locked="0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2" fillId="0" borderId="35" xfId="0" applyFont="1" applyBorder="1" applyAlignment="1" applyProtection="1">
      <alignment horizontal="left" vertical="center" wrapText="1"/>
      <protection locked="0"/>
    </xf>
    <xf numFmtId="0" fontId="42" fillId="0" borderId="34" xfId="0" applyFont="1" applyBorder="1" applyAlignment="1" applyProtection="1">
      <alignment horizontal="left" vertical="center" wrapText="1"/>
      <protection locked="0"/>
    </xf>
    <xf numFmtId="0" fontId="42" fillId="0" borderId="36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1" xfId="0" applyFont="1" applyBorder="1" applyAlignment="1" applyProtection="1">
      <alignment horizontal="center" vertical="top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2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4" fillId="0" borderId="34" xfId="0" applyFont="1" applyBorder="1" applyAlignment="1" applyProtection="1">
      <protection locked="0"/>
    </xf>
    <xf numFmtId="0" fontId="39" fillId="0" borderId="32" xfId="0" applyFont="1" applyBorder="1" applyAlignment="1" applyProtection="1">
      <alignment vertical="top"/>
      <protection locked="0"/>
    </xf>
    <xf numFmtId="0" fontId="39" fillId="0" borderId="33" xfId="0" applyFont="1" applyBorder="1" applyAlignment="1" applyProtection="1">
      <alignment vertical="top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35" xfId="0" applyFont="1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vertical="top"/>
      <protection locked="0"/>
    </xf>
    <xf numFmtId="0" fontId="39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0" fillId="3" borderId="0" xfId="1" applyFont="1" applyFill="1" applyAlignment="1">
      <alignment vertical="center"/>
    </xf>
    <xf numFmtId="0" fontId="42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1" fillId="0" borderId="34" xfId="0" applyFont="1" applyBorder="1" applyAlignment="1" applyProtection="1">
      <alignment horizontal="left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49" fontId="42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65"/>
      <c r="AS2" s="365"/>
      <c r="AT2" s="365"/>
      <c r="AU2" s="365"/>
      <c r="AV2" s="365"/>
      <c r="AW2" s="365"/>
      <c r="AX2" s="365"/>
      <c r="AY2" s="365"/>
      <c r="AZ2" s="365"/>
      <c r="BA2" s="365"/>
      <c r="BB2" s="365"/>
      <c r="BC2" s="365"/>
      <c r="BD2" s="365"/>
      <c r="BE2" s="365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0" t="s">
        <v>16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7"/>
      <c r="AQ5" s="29"/>
      <c r="BE5" s="328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32" t="s">
        <v>19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7"/>
      <c r="AQ6" s="29"/>
      <c r="BE6" s="329"/>
      <c r="BS6" s="22" t="s">
        <v>8</v>
      </c>
    </row>
    <row r="7" spans="1:74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29"/>
      <c r="BS7" s="22" t="s">
        <v>8</v>
      </c>
    </row>
    <row r="8" spans="1:74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29"/>
      <c r="BS8" s="22" t="s">
        <v>8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9"/>
      <c r="BS9" s="22" t="s">
        <v>8</v>
      </c>
    </row>
    <row r="10" spans="1:74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29"/>
      <c r="BS10" s="22" t="s">
        <v>8</v>
      </c>
    </row>
    <row r="11" spans="1:74" ht="18.399999999999999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32</v>
      </c>
      <c r="AO11" s="27"/>
      <c r="AP11" s="27"/>
      <c r="AQ11" s="29"/>
      <c r="BE11" s="329"/>
      <c r="BS11" s="22" t="s">
        <v>8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9"/>
      <c r="BS12" s="22" t="s">
        <v>8</v>
      </c>
    </row>
    <row r="13" spans="1:74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34</v>
      </c>
      <c r="AO13" s="27"/>
      <c r="AP13" s="27"/>
      <c r="AQ13" s="29"/>
      <c r="BE13" s="329"/>
      <c r="BS13" s="22" t="s">
        <v>8</v>
      </c>
    </row>
    <row r="14" spans="1:74">
      <c r="B14" s="26"/>
      <c r="C14" s="27"/>
      <c r="D14" s="27"/>
      <c r="E14" s="333" t="s">
        <v>34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5" t="s">
        <v>31</v>
      </c>
      <c r="AL14" s="27"/>
      <c r="AM14" s="27"/>
      <c r="AN14" s="37" t="s">
        <v>34</v>
      </c>
      <c r="AO14" s="27"/>
      <c r="AP14" s="27"/>
      <c r="AQ14" s="29"/>
      <c r="BE14" s="329"/>
      <c r="BS14" s="22" t="s">
        <v>8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9"/>
      <c r="BS15" s="22" t="s">
        <v>6</v>
      </c>
    </row>
    <row r="16" spans="1:74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36</v>
      </c>
      <c r="AO16" s="27"/>
      <c r="AP16" s="27"/>
      <c r="AQ16" s="29"/>
      <c r="BE16" s="329"/>
      <c r="BS16" s="22" t="s">
        <v>6</v>
      </c>
    </row>
    <row r="17" spans="2:71" ht="18.399999999999999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21</v>
      </c>
      <c r="AO17" s="27"/>
      <c r="AP17" s="27"/>
      <c r="AQ17" s="29"/>
      <c r="BE17" s="329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9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9"/>
      <c r="BS19" s="22" t="s">
        <v>8</v>
      </c>
    </row>
    <row r="20" spans="2:71" ht="22.5" customHeight="1">
      <c r="B20" s="26"/>
      <c r="C20" s="27"/>
      <c r="D20" s="27"/>
      <c r="E20" s="335" t="s">
        <v>40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7"/>
      <c r="AP20" s="27"/>
      <c r="AQ20" s="29"/>
      <c r="BE20" s="329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9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9"/>
    </row>
    <row r="23" spans="2:71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6">
        <f>ROUND(AG51,2)</f>
        <v>0</v>
      </c>
      <c r="AL23" s="337"/>
      <c r="AM23" s="337"/>
      <c r="AN23" s="337"/>
      <c r="AO23" s="337"/>
      <c r="AP23" s="40"/>
      <c r="AQ23" s="43"/>
      <c r="BE23" s="329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9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8" t="s">
        <v>42</v>
      </c>
      <c r="M25" s="338"/>
      <c r="N25" s="338"/>
      <c r="O25" s="338"/>
      <c r="P25" s="40"/>
      <c r="Q25" s="40"/>
      <c r="R25" s="40"/>
      <c r="S25" s="40"/>
      <c r="T25" s="40"/>
      <c r="U25" s="40"/>
      <c r="V25" s="40"/>
      <c r="W25" s="338" t="s">
        <v>43</v>
      </c>
      <c r="X25" s="338"/>
      <c r="Y25" s="338"/>
      <c r="Z25" s="338"/>
      <c r="AA25" s="338"/>
      <c r="AB25" s="338"/>
      <c r="AC25" s="338"/>
      <c r="AD25" s="338"/>
      <c r="AE25" s="338"/>
      <c r="AF25" s="40"/>
      <c r="AG25" s="40"/>
      <c r="AH25" s="40"/>
      <c r="AI25" s="40"/>
      <c r="AJ25" s="40"/>
      <c r="AK25" s="338" t="s">
        <v>44</v>
      </c>
      <c r="AL25" s="338"/>
      <c r="AM25" s="338"/>
      <c r="AN25" s="338"/>
      <c r="AO25" s="338"/>
      <c r="AP25" s="40"/>
      <c r="AQ25" s="43"/>
      <c r="BE25" s="329"/>
    </row>
    <row r="26" spans="2:71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39">
        <v>0.21</v>
      </c>
      <c r="M26" s="340"/>
      <c r="N26" s="340"/>
      <c r="O26" s="340"/>
      <c r="P26" s="46"/>
      <c r="Q26" s="46"/>
      <c r="R26" s="46"/>
      <c r="S26" s="46"/>
      <c r="T26" s="46"/>
      <c r="U26" s="46"/>
      <c r="V26" s="46"/>
      <c r="W26" s="341">
        <f>ROUND(AZ51,2)</f>
        <v>0</v>
      </c>
      <c r="X26" s="340"/>
      <c r="Y26" s="340"/>
      <c r="Z26" s="340"/>
      <c r="AA26" s="340"/>
      <c r="AB26" s="340"/>
      <c r="AC26" s="340"/>
      <c r="AD26" s="340"/>
      <c r="AE26" s="340"/>
      <c r="AF26" s="46"/>
      <c r="AG26" s="46"/>
      <c r="AH26" s="46"/>
      <c r="AI26" s="46"/>
      <c r="AJ26" s="46"/>
      <c r="AK26" s="341">
        <f>ROUND(AV51,2)</f>
        <v>0</v>
      </c>
      <c r="AL26" s="340"/>
      <c r="AM26" s="340"/>
      <c r="AN26" s="340"/>
      <c r="AO26" s="340"/>
      <c r="AP26" s="46"/>
      <c r="AQ26" s="48"/>
      <c r="BE26" s="329"/>
    </row>
    <row r="27" spans="2:71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39">
        <v>0.15</v>
      </c>
      <c r="M27" s="340"/>
      <c r="N27" s="340"/>
      <c r="O27" s="340"/>
      <c r="P27" s="46"/>
      <c r="Q27" s="46"/>
      <c r="R27" s="46"/>
      <c r="S27" s="46"/>
      <c r="T27" s="46"/>
      <c r="U27" s="46"/>
      <c r="V27" s="46"/>
      <c r="W27" s="341">
        <f>ROUND(BA51,2)</f>
        <v>0</v>
      </c>
      <c r="X27" s="340"/>
      <c r="Y27" s="340"/>
      <c r="Z27" s="340"/>
      <c r="AA27" s="340"/>
      <c r="AB27" s="340"/>
      <c r="AC27" s="340"/>
      <c r="AD27" s="340"/>
      <c r="AE27" s="340"/>
      <c r="AF27" s="46"/>
      <c r="AG27" s="46"/>
      <c r="AH27" s="46"/>
      <c r="AI27" s="46"/>
      <c r="AJ27" s="46"/>
      <c r="AK27" s="341">
        <f>ROUND(AW51,2)</f>
        <v>0</v>
      </c>
      <c r="AL27" s="340"/>
      <c r="AM27" s="340"/>
      <c r="AN27" s="340"/>
      <c r="AO27" s="340"/>
      <c r="AP27" s="46"/>
      <c r="AQ27" s="48"/>
      <c r="BE27" s="329"/>
    </row>
    <row r="28" spans="2:71" s="2" customFormat="1" ht="14.45" hidden="1" customHeight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39">
        <v>0.21</v>
      </c>
      <c r="M28" s="340"/>
      <c r="N28" s="340"/>
      <c r="O28" s="340"/>
      <c r="P28" s="46"/>
      <c r="Q28" s="46"/>
      <c r="R28" s="46"/>
      <c r="S28" s="46"/>
      <c r="T28" s="46"/>
      <c r="U28" s="46"/>
      <c r="V28" s="46"/>
      <c r="W28" s="341">
        <f>ROUND(BB51,2)</f>
        <v>0</v>
      </c>
      <c r="X28" s="340"/>
      <c r="Y28" s="340"/>
      <c r="Z28" s="340"/>
      <c r="AA28" s="340"/>
      <c r="AB28" s="340"/>
      <c r="AC28" s="340"/>
      <c r="AD28" s="340"/>
      <c r="AE28" s="340"/>
      <c r="AF28" s="46"/>
      <c r="AG28" s="46"/>
      <c r="AH28" s="46"/>
      <c r="AI28" s="46"/>
      <c r="AJ28" s="46"/>
      <c r="AK28" s="341">
        <v>0</v>
      </c>
      <c r="AL28" s="340"/>
      <c r="AM28" s="340"/>
      <c r="AN28" s="340"/>
      <c r="AO28" s="340"/>
      <c r="AP28" s="46"/>
      <c r="AQ28" s="48"/>
      <c r="BE28" s="329"/>
    </row>
    <row r="29" spans="2:71" s="2" customFormat="1" ht="14.45" hidden="1" customHeight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39">
        <v>0.15</v>
      </c>
      <c r="M29" s="340"/>
      <c r="N29" s="340"/>
      <c r="O29" s="340"/>
      <c r="P29" s="46"/>
      <c r="Q29" s="46"/>
      <c r="R29" s="46"/>
      <c r="S29" s="46"/>
      <c r="T29" s="46"/>
      <c r="U29" s="46"/>
      <c r="V29" s="46"/>
      <c r="W29" s="341">
        <f>ROUND(BC51,2)</f>
        <v>0</v>
      </c>
      <c r="X29" s="340"/>
      <c r="Y29" s="340"/>
      <c r="Z29" s="340"/>
      <c r="AA29" s="340"/>
      <c r="AB29" s="340"/>
      <c r="AC29" s="340"/>
      <c r="AD29" s="340"/>
      <c r="AE29" s="340"/>
      <c r="AF29" s="46"/>
      <c r="AG29" s="46"/>
      <c r="AH29" s="46"/>
      <c r="AI29" s="46"/>
      <c r="AJ29" s="46"/>
      <c r="AK29" s="341">
        <v>0</v>
      </c>
      <c r="AL29" s="340"/>
      <c r="AM29" s="340"/>
      <c r="AN29" s="340"/>
      <c r="AO29" s="340"/>
      <c r="AP29" s="46"/>
      <c r="AQ29" s="48"/>
      <c r="BE29" s="329"/>
    </row>
    <row r="30" spans="2:71" s="2" customFormat="1" ht="14.45" hidden="1" customHeight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39">
        <v>0</v>
      </c>
      <c r="M30" s="340"/>
      <c r="N30" s="340"/>
      <c r="O30" s="340"/>
      <c r="P30" s="46"/>
      <c r="Q30" s="46"/>
      <c r="R30" s="46"/>
      <c r="S30" s="46"/>
      <c r="T30" s="46"/>
      <c r="U30" s="46"/>
      <c r="V30" s="46"/>
      <c r="W30" s="341">
        <f>ROUND(BD51,2)</f>
        <v>0</v>
      </c>
      <c r="X30" s="340"/>
      <c r="Y30" s="340"/>
      <c r="Z30" s="340"/>
      <c r="AA30" s="340"/>
      <c r="AB30" s="340"/>
      <c r="AC30" s="340"/>
      <c r="AD30" s="340"/>
      <c r="AE30" s="340"/>
      <c r="AF30" s="46"/>
      <c r="AG30" s="46"/>
      <c r="AH30" s="46"/>
      <c r="AI30" s="46"/>
      <c r="AJ30" s="46"/>
      <c r="AK30" s="341">
        <v>0</v>
      </c>
      <c r="AL30" s="340"/>
      <c r="AM30" s="340"/>
      <c r="AN30" s="340"/>
      <c r="AO30" s="340"/>
      <c r="AP30" s="46"/>
      <c r="AQ30" s="48"/>
      <c r="BE30" s="329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9"/>
    </row>
    <row r="32" spans="2:71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42" t="s">
        <v>53</v>
      </c>
      <c r="Y32" s="343"/>
      <c r="Z32" s="343"/>
      <c r="AA32" s="343"/>
      <c r="AB32" s="343"/>
      <c r="AC32" s="51"/>
      <c r="AD32" s="51"/>
      <c r="AE32" s="51"/>
      <c r="AF32" s="51"/>
      <c r="AG32" s="51"/>
      <c r="AH32" s="51"/>
      <c r="AI32" s="51"/>
      <c r="AJ32" s="51"/>
      <c r="AK32" s="344">
        <f>SUM(AK23:AK30)</f>
        <v>0</v>
      </c>
      <c r="AL32" s="343"/>
      <c r="AM32" s="343"/>
      <c r="AN32" s="343"/>
      <c r="AO32" s="345"/>
      <c r="AP32" s="49"/>
      <c r="AQ32" s="53"/>
      <c r="BE32" s="329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170903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6" t="str">
        <f>K6</f>
        <v>Zlepšení tepelné ochrany obvodového pláště kolejí Harcov, budovy E - Opravy</v>
      </c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p.p.č. 324/3, k.ú. Starý Harcov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48" t="str">
        <f>IF(AN8= "","",AN8)</f>
        <v>14. 6. 2017</v>
      </c>
      <c r="AN44" s="348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Technická univerzita v Liberci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49" t="str">
        <f>IF(E17="","",E17)</f>
        <v>Architektonická kancelář Luboš Hruška</v>
      </c>
      <c r="AN46" s="349"/>
      <c r="AO46" s="349"/>
      <c r="AP46" s="349"/>
      <c r="AQ46" s="61"/>
      <c r="AR46" s="59"/>
      <c r="AS46" s="350" t="s">
        <v>55</v>
      </c>
      <c r="AT46" s="351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2"/>
      <c r="AT47" s="353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4"/>
      <c r="AT48" s="355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1" s="1" customFormat="1" ht="29.25" customHeight="1">
      <c r="B49" s="39"/>
      <c r="C49" s="356" t="s">
        <v>56</v>
      </c>
      <c r="D49" s="357"/>
      <c r="E49" s="357"/>
      <c r="F49" s="357"/>
      <c r="G49" s="357"/>
      <c r="H49" s="77"/>
      <c r="I49" s="358" t="s">
        <v>57</v>
      </c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9" t="s">
        <v>58</v>
      </c>
      <c r="AH49" s="357"/>
      <c r="AI49" s="357"/>
      <c r="AJ49" s="357"/>
      <c r="AK49" s="357"/>
      <c r="AL49" s="357"/>
      <c r="AM49" s="357"/>
      <c r="AN49" s="358" t="s">
        <v>59</v>
      </c>
      <c r="AO49" s="357"/>
      <c r="AP49" s="357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1:91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1" s="4" customFormat="1" ht="32.450000000000003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3">
        <f>ROUND(SUM(AG52:AG53),2)</f>
        <v>0</v>
      </c>
      <c r="AH51" s="363"/>
      <c r="AI51" s="363"/>
      <c r="AJ51" s="363"/>
      <c r="AK51" s="363"/>
      <c r="AL51" s="363"/>
      <c r="AM51" s="363"/>
      <c r="AN51" s="364">
        <f>SUM(AG51,AT51)</f>
        <v>0</v>
      </c>
      <c r="AO51" s="364"/>
      <c r="AP51" s="364"/>
      <c r="AQ51" s="87" t="s">
        <v>21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74</v>
      </c>
      <c r="BT51" s="92" t="s">
        <v>75</v>
      </c>
      <c r="BU51" s="93" t="s">
        <v>76</v>
      </c>
      <c r="BV51" s="92" t="s">
        <v>77</v>
      </c>
      <c r="BW51" s="92" t="s">
        <v>7</v>
      </c>
      <c r="BX51" s="92" t="s">
        <v>78</v>
      </c>
      <c r="CL51" s="92" t="s">
        <v>21</v>
      </c>
    </row>
    <row r="52" spans="1:91" s="5" customFormat="1" ht="22.5" customHeight="1">
      <c r="A52" s="94" t="s">
        <v>79</v>
      </c>
      <c r="B52" s="95"/>
      <c r="C52" s="96"/>
      <c r="D52" s="362" t="s">
        <v>80</v>
      </c>
      <c r="E52" s="362"/>
      <c r="F52" s="362"/>
      <c r="G52" s="362"/>
      <c r="H52" s="362"/>
      <c r="I52" s="97"/>
      <c r="J52" s="362" t="s">
        <v>81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0">
        <f>'01 - Kompletní rekonstruk...'!J27</f>
        <v>0</v>
      </c>
      <c r="AH52" s="361"/>
      <c r="AI52" s="361"/>
      <c r="AJ52" s="361"/>
      <c r="AK52" s="361"/>
      <c r="AL52" s="361"/>
      <c r="AM52" s="361"/>
      <c r="AN52" s="360">
        <f>SUM(AG52,AT52)</f>
        <v>0</v>
      </c>
      <c r="AO52" s="361"/>
      <c r="AP52" s="361"/>
      <c r="AQ52" s="98" t="s">
        <v>82</v>
      </c>
      <c r="AR52" s="99"/>
      <c r="AS52" s="100">
        <v>0</v>
      </c>
      <c r="AT52" s="101">
        <f>ROUND(SUM(AV52:AW52),2)</f>
        <v>0</v>
      </c>
      <c r="AU52" s="102">
        <f>'01 - Kompletní rekonstruk...'!P95</f>
        <v>0</v>
      </c>
      <c r="AV52" s="101">
        <f>'01 - Kompletní rekonstruk...'!J30</f>
        <v>0</v>
      </c>
      <c r="AW52" s="101">
        <f>'01 - Kompletní rekonstruk...'!J31</f>
        <v>0</v>
      </c>
      <c r="AX52" s="101">
        <f>'01 - Kompletní rekonstruk...'!J32</f>
        <v>0</v>
      </c>
      <c r="AY52" s="101">
        <f>'01 - Kompletní rekonstruk...'!J33</f>
        <v>0</v>
      </c>
      <c r="AZ52" s="101">
        <f>'01 - Kompletní rekonstruk...'!F30</f>
        <v>0</v>
      </c>
      <c r="BA52" s="101">
        <f>'01 - Kompletní rekonstruk...'!F31</f>
        <v>0</v>
      </c>
      <c r="BB52" s="101">
        <f>'01 - Kompletní rekonstruk...'!F32</f>
        <v>0</v>
      </c>
      <c r="BC52" s="101">
        <f>'01 - Kompletní rekonstruk...'!F33</f>
        <v>0</v>
      </c>
      <c r="BD52" s="103">
        <f>'01 - Kompletní rekonstruk...'!F34</f>
        <v>0</v>
      </c>
      <c r="BT52" s="104" t="s">
        <v>83</v>
      </c>
      <c r="BV52" s="104" t="s">
        <v>77</v>
      </c>
      <c r="BW52" s="104" t="s">
        <v>84</v>
      </c>
      <c r="BX52" s="104" t="s">
        <v>7</v>
      </c>
      <c r="CL52" s="104" t="s">
        <v>21</v>
      </c>
      <c r="CM52" s="104" t="s">
        <v>85</v>
      </c>
    </row>
    <row r="53" spans="1:91" s="5" customFormat="1" ht="37.5" customHeight="1">
      <c r="A53" s="94" t="s">
        <v>79</v>
      </c>
      <c r="B53" s="95"/>
      <c r="C53" s="96"/>
      <c r="D53" s="362" t="s">
        <v>86</v>
      </c>
      <c r="E53" s="362"/>
      <c r="F53" s="362"/>
      <c r="G53" s="362"/>
      <c r="H53" s="362"/>
      <c r="I53" s="97"/>
      <c r="J53" s="362" t="s">
        <v>87</v>
      </c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60">
        <f>'02 - Kompletní rekonstruk...'!J27</f>
        <v>0</v>
      </c>
      <c r="AH53" s="361"/>
      <c r="AI53" s="361"/>
      <c r="AJ53" s="361"/>
      <c r="AK53" s="361"/>
      <c r="AL53" s="361"/>
      <c r="AM53" s="361"/>
      <c r="AN53" s="360">
        <f>SUM(AG53,AT53)</f>
        <v>0</v>
      </c>
      <c r="AO53" s="361"/>
      <c r="AP53" s="361"/>
      <c r="AQ53" s="98" t="s">
        <v>82</v>
      </c>
      <c r="AR53" s="99"/>
      <c r="AS53" s="105">
        <v>0</v>
      </c>
      <c r="AT53" s="106">
        <f>ROUND(SUM(AV53:AW53),2)</f>
        <v>0</v>
      </c>
      <c r="AU53" s="107">
        <f>'02 - Kompletní rekonstruk...'!P90</f>
        <v>0</v>
      </c>
      <c r="AV53" s="106">
        <f>'02 - Kompletní rekonstruk...'!J30</f>
        <v>0</v>
      </c>
      <c r="AW53" s="106">
        <f>'02 - Kompletní rekonstruk...'!J31</f>
        <v>0</v>
      </c>
      <c r="AX53" s="106">
        <f>'02 - Kompletní rekonstruk...'!J32</f>
        <v>0</v>
      </c>
      <c r="AY53" s="106">
        <f>'02 - Kompletní rekonstruk...'!J33</f>
        <v>0</v>
      </c>
      <c r="AZ53" s="106">
        <f>'02 - Kompletní rekonstruk...'!F30</f>
        <v>0</v>
      </c>
      <c r="BA53" s="106">
        <f>'02 - Kompletní rekonstruk...'!F31</f>
        <v>0</v>
      </c>
      <c r="BB53" s="106">
        <f>'02 - Kompletní rekonstruk...'!F32</f>
        <v>0</v>
      </c>
      <c r="BC53" s="106">
        <f>'02 - Kompletní rekonstruk...'!F33</f>
        <v>0</v>
      </c>
      <c r="BD53" s="108">
        <f>'02 - Kompletní rekonstruk...'!F34</f>
        <v>0</v>
      </c>
      <c r="BT53" s="104" t="s">
        <v>83</v>
      </c>
      <c r="BV53" s="104" t="s">
        <v>77</v>
      </c>
      <c r="BW53" s="104" t="s">
        <v>88</v>
      </c>
      <c r="BX53" s="104" t="s">
        <v>7</v>
      </c>
      <c r="CL53" s="104" t="s">
        <v>21</v>
      </c>
      <c r="CM53" s="104" t="s">
        <v>85</v>
      </c>
    </row>
    <row r="54" spans="1:91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1:91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algorithmName="SHA-512" hashValue="HPmsLW/sD/6TAVEuW/09giJGcmGrDFBFYJ3nBGGgggaKJfnNLidvS6y0y+U1hcCjzRSHVIbI+x2iXlIKPNEG5Q==" saltValue="lkvWpIwbnyeR3xFjeMjZpQ==" spinCount="100000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Kompletní rekonstruk...'!C2" display="/"/>
    <hyperlink ref="A53" location="'02 - Kompletní rekonstruk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89</v>
      </c>
      <c r="G1" s="373" t="s">
        <v>90</v>
      </c>
      <c r="H1" s="373"/>
      <c r="I1" s="113"/>
      <c r="J1" s="112" t="s">
        <v>91</v>
      </c>
      <c r="K1" s="111" t="s">
        <v>92</v>
      </c>
      <c r="L1" s="112" t="s">
        <v>93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2" t="s">
        <v>84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85</v>
      </c>
    </row>
    <row r="4" spans="1:70" ht="36.950000000000003" customHeight="1">
      <c r="B4" s="26"/>
      <c r="C4" s="27"/>
      <c r="D4" s="28" t="s">
        <v>94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22.5" customHeight="1">
      <c r="B7" s="26"/>
      <c r="C7" s="27"/>
      <c r="D7" s="27"/>
      <c r="E7" s="366" t="str">
        <f>'Rekapitulace stavby'!K6</f>
        <v>Zlepšení tepelné ochrany obvodového pláště kolejí Harcov, budovy E - Opravy</v>
      </c>
      <c r="F7" s="367"/>
      <c r="G7" s="367"/>
      <c r="H7" s="367"/>
      <c r="I7" s="115"/>
      <c r="J7" s="27"/>
      <c r="K7" s="29"/>
    </row>
    <row r="8" spans="1:70" s="1" customFormat="1">
      <c r="B8" s="39"/>
      <c r="C8" s="40"/>
      <c r="D8" s="35" t="s">
        <v>95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8" t="s">
        <v>96</v>
      </c>
      <c r="F9" s="369"/>
      <c r="G9" s="369"/>
      <c r="H9" s="369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14. 6. 2017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37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5" t="s">
        <v>21</v>
      </c>
      <c r="F24" s="335"/>
      <c r="G24" s="335"/>
      <c r="H24" s="335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ROUND(J95,2)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ROUND(SUM(BE95:BE388), 2)</f>
        <v>0</v>
      </c>
      <c r="G30" s="40"/>
      <c r="H30" s="40"/>
      <c r="I30" s="129">
        <v>0.21</v>
      </c>
      <c r="J30" s="128">
        <f>ROUND(ROUND((SUM(BE95:BE388)),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ROUND(SUM(BF95:BF388), 2)</f>
        <v>0</v>
      </c>
      <c r="G31" s="40"/>
      <c r="H31" s="40"/>
      <c r="I31" s="129">
        <v>0.15</v>
      </c>
      <c r="J31" s="128">
        <f>ROUND(ROUND((SUM(BF95:BF388)),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48</v>
      </c>
      <c r="F32" s="128">
        <f>ROUND(SUM(BG95:BG388),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49</v>
      </c>
      <c r="F33" s="128">
        <f>ROUND(SUM(BH95:BH388),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50</v>
      </c>
      <c r="F34" s="128">
        <f>ROUND(SUM(BI95:BI388),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97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6" t="str">
        <f>E7</f>
        <v>Zlepšení tepelné ochrany obvodového pláště kolejí Harcov, budovy E - Opravy</v>
      </c>
      <c r="F45" s="367"/>
      <c r="G45" s="367"/>
      <c r="H45" s="367"/>
      <c r="I45" s="116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8" t="str">
        <f>E9</f>
        <v>01 - Kompletní rekonstrukce obvodového pláště</v>
      </c>
      <c r="F47" s="369"/>
      <c r="G47" s="369"/>
      <c r="H47" s="369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p.p.č. 324/3, k.ú. Starý Harcov</v>
      </c>
      <c r="G49" s="40"/>
      <c r="H49" s="40"/>
      <c r="I49" s="117" t="s">
        <v>25</v>
      </c>
      <c r="J49" s="118" t="str">
        <f>IF(J12="","",J12)</f>
        <v>14. 6. 2017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Technická univerzita v Liberci</v>
      </c>
      <c r="G51" s="40"/>
      <c r="H51" s="40"/>
      <c r="I51" s="117" t="s">
        <v>35</v>
      </c>
      <c r="J51" s="33" t="str">
        <f>E21</f>
        <v>Architektonická kancelář Luboš Hruška</v>
      </c>
      <c r="K51" s="43"/>
    </row>
    <row r="52" spans="2:47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98</v>
      </c>
      <c r="D54" s="130"/>
      <c r="E54" s="130"/>
      <c r="F54" s="130"/>
      <c r="G54" s="130"/>
      <c r="H54" s="130"/>
      <c r="I54" s="143"/>
      <c r="J54" s="144" t="s">
        <v>99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100</v>
      </c>
      <c r="D56" s="40"/>
      <c r="E56" s="40"/>
      <c r="F56" s="40"/>
      <c r="G56" s="40"/>
      <c r="H56" s="40"/>
      <c r="I56" s="116"/>
      <c r="J56" s="126">
        <f>J95</f>
        <v>0</v>
      </c>
      <c r="K56" s="43"/>
      <c r="AU56" s="22" t="s">
        <v>101</v>
      </c>
    </row>
    <row r="57" spans="2:47" s="7" customFormat="1" ht="24.95" customHeight="1">
      <c r="B57" s="147"/>
      <c r="C57" s="148"/>
      <c r="D57" s="149" t="s">
        <v>102</v>
      </c>
      <c r="E57" s="150"/>
      <c r="F57" s="150"/>
      <c r="G57" s="150"/>
      <c r="H57" s="150"/>
      <c r="I57" s="151"/>
      <c r="J57" s="152">
        <f>J96</f>
        <v>0</v>
      </c>
      <c r="K57" s="153"/>
    </row>
    <row r="58" spans="2:47" s="8" customFormat="1" ht="19.899999999999999" customHeight="1">
      <c r="B58" s="154"/>
      <c r="C58" s="155"/>
      <c r="D58" s="156" t="s">
        <v>103</v>
      </c>
      <c r="E58" s="157"/>
      <c r="F58" s="157"/>
      <c r="G58" s="157"/>
      <c r="H58" s="157"/>
      <c r="I58" s="158"/>
      <c r="J58" s="159">
        <f>J97</f>
        <v>0</v>
      </c>
      <c r="K58" s="160"/>
    </row>
    <row r="59" spans="2:47" s="8" customFormat="1" ht="19.899999999999999" customHeight="1">
      <c r="B59" s="154"/>
      <c r="C59" s="155"/>
      <c r="D59" s="156" t="s">
        <v>104</v>
      </c>
      <c r="E59" s="157"/>
      <c r="F59" s="157"/>
      <c r="G59" s="157"/>
      <c r="H59" s="157"/>
      <c r="I59" s="158"/>
      <c r="J59" s="159">
        <f>J107</f>
        <v>0</v>
      </c>
      <c r="K59" s="160"/>
    </row>
    <row r="60" spans="2:47" s="8" customFormat="1" ht="19.899999999999999" customHeight="1">
      <c r="B60" s="154"/>
      <c r="C60" s="155"/>
      <c r="D60" s="156" t="s">
        <v>105</v>
      </c>
      <c r="E60" s="157"/>
      <c r="F60" s="157"/>
      <c r="G60" s="157"/>
      <c r="H60" s="157"/>
      <c r="I60" s="158"/>
      <c r="J60" s="159">
        <f>J156</f>
        <v>0</v>
      </c>
      <c r="K60" s="160"/>
    </row>
    <row r="61" spans="2:47" s="8" customFormat="1" ht="19.899999999999999" customHeight="1">
      <c r="B61" s="154"/>
      <c r="C61" s="155"/>
      <c r="D61" s="156" t="s">
        <v>106</v>
      </c>
      <c r="E61" s="157"/>
      <c r="F61" s="157"/>
      <c r="G61" s="157"/>
      <c r="H61" s="157"/>
      <c r="I61" s="158"/>
      <c r="J61" s="159">
        <f>J220</f>
        <v>0</v>
      </c>
      <c r="K61" s="160"/>
    </row>
    <row r="62" spans="2:47" s="8" customFormat="1" ht="19.899999999999999" customHeight="1">
      <c r="B62" s="154"/>
      <c r="C62" s="155"/>
      <c r="D62" s="156" t="s">
        <v>107</v>
      </c>
      <c r="E62" s="157"/>
      <c r="F62" s="157"/>
      <c r="G62" s="157"/>
      <c r="H62" s="157"/>
      <c r="I62" s="158"/>
      <c r="J62" s="159">
        <f>J225</f>
        <v>0</v>
      </c>
      <c r="K62" s="160"/>
    </row>
    <row r="63" spans="2:47" s="7" customFormat="1" ht="24.95" customHeight="1">
      <c r="B63" s="147"/>
      <c r="C63" s="148"/>
      <c r="D63" s="149" t="s">
        <v>108</v>
      </c>
      <c r="E63" s="150"/>
      <c r="F63" s="150"/>
      <c r="G63" s="150"/>
      <c r="H63" s="150"/>
      <c r="I63" s="151"/>
      <c r="J63" s="152">
        <f>J227</f>
        <v>0</v>
      </c>
      <c r="K63" s="153"/>
    </row>
    <row r="64" spans="2:47" s="8" customFormat="1" ht="19.899999999999999" customHeight="1">
      <c r="B64" s="154"/>
      <c r="C64" s="155"/>
      <c r="D64" s="156" t="s">
        <v>109</v>
      </c>
      <c r="E64" s="157"/>
      <c r="F64" s="157"/>
      <c r="G64" s="157"/>
      <c r="H64" s="157"/>
      <c r="I64" s="158"/>
      <c r="J64" s="159">
        <f>J228</f>
        <v>0</v>
      </c>
      <c r="K64" s="160"/>
    </row>
    <row r="65" spans="2:11" s="8" customFormat="1" ht="19.899999999999999" customHeight="1">
      <c r="B65" s="154"/>
      <c r="C65" s="155"/>
      <c r="D65" s="156" t="s">
        <v>110</v>
      </c>
      <c r="E65" s="157"/>
      <c r="F65" s="157"/>
      <c r="G65" s="157"/>
      <c r="H65" s="157"/>
      <c r="I65" s="158"/>
      <c r="J65" s="159">
        <f>J243</f>
        <v>0</v>
      </c>
      <c r="K65" s="160"/>
    </row>
    <row r="66" spans="2:11" s="8" customFormat="1" ht="19.899999999999999" customHeight="1">
      <c r="B66" s="154"/>
      <c r="C66" s="155"/>
      <c r="D66" s="156" t="s">
        <v>111</v>
      </c>
      <c r="E66" s="157"/>
      <c r="F66" s="157"/>
      <c r="G66" s="157"/>
      <c r="H66" s="157"/>
      <c r="I66" s="158"/>
      <c r="J66" s="159">
        <f>J255</f>
        <v>0</v>
      </c>
      <c r="K66" s="160"/>
    </row>
    <row r="67" spans="2:11" s="8" customFormat="1" ht="19.899999999999999" customHeight="1">
      <c r="B67" s="154"/>
      <c r="C67" s="155"/>
      <c r="D67" s="156" t="s">
        <v>112</v>
      </c>
      <c r="E67" s="157"/>
      <c r="F67" s="157"/>
      <c r="G67" s="157"/>
      <c r="H67" s="157"/>
      <c r="I67" s="158"/>
      <c r="J67" s="159">
        <f>J278</f>
        <v>0</v>
      </c>
      <c r="K67" s="160"/>
    </row>
    <row r="68" spans="2:11" s="8" customFormat="1" ht="19.899999999999999" customHeight="1">
      <c r="B68" s="154"/>
      <c r="C68" s="155"/>
      <c r="D68" s="156" t="s">
        <v>113</v>
      </c>
      <c r="E68" s="157"/>
      <c r="F68" s="157"/>
      <c r="G68" s="157"/>
      <c r="H68" s="157"/>
      <c r="I68" s="158"/>
      <c r="J68" s="159">
        <f>J298</f>
        <v>0</v>
      </c>
      <c r="K68" s="160"/>
    </row>
    <row r="69" spans="2:11" s="8" customFormat="1" ht="19.899999999999999" customHeight="1">
      <c r="B69" s="154"/>
      <c r="C69" s="155"/>
      <c r="D69" s="156" t="s">
        <v>114</v>
      </c>
      <c r="E69" s="157"/>
      <c r="F69" s="157"/>
      <c r="G69" s="157"/>
      <c r="H69" s="157"/>
      <c r="I69" s="158"/>
      <c r="J69" s="159">
        <f>J302</f>
        <v>0</v>
      </c>
      <c r="K69" s="160"/>
    </row>
    <row r="70" spans="2:11" s="8" customFormat="1" ht="19.899999999999999" customHeight="1">
      <c r="B70" s="154"/>
      <c r="C70" s="155"/>
      <c r="D70" s="156" t="s">
        <v>115</v>
      </c>
      <c r="E70" s="157"/>
      <c r="F70" s="157"/>
      <c r="G70" s="157"/>
      <c r="H70" s="157"/>
      <c r="I70" s="158"/>
      <c r="J70" s="159">
        <f>J333</f>
        <v>0</v>
      </c>
      <c r="K70" s="160"/>
    </row>
    <row r="71" spans="2:11" s="8" customFormat="1" ht="19.899999999999999" customHeight="1">
      <c r="B71" s="154"/>
      <c r="C71" s="155"/>
      <c r="D71" s="156" t="s">
        <v>116</v>
      </c>
      <c r="E71" s="157"/>
      <c r="F71" s="157"/>
      <c r="G71" s="157"/>
      <c r="H71" s="157"/>
      <c r="I71" s="158"/>
      <c r="J71" s="159">
        <f>J341</f>
        <v>0</v>
      </c>
      <c r="K71" s="160"/>
    </row>
    <row r="72" spans="2:11" s="8" customFormat="1" ht="19.899999999999999" customHeight="1">
      <c r="B72" s="154"/>
      <c r="C72" s="155"/>
      <c r="D72" s="156" t="s">
        <v>117</v>
      </c>
      <c r="E72" s="157"/>
      <c r="F72" s="157"/>
      <c r="G72" s="157"/>
      <c r="H72" s="157"/>
      <c r="I72" s="158"/>
      <c r="J72" s="159">
        <f>J346</f>
        <v>0</v>
      </c>
      <c r="K72" s="160"/>
    </row>
    <row r="73" spans="2:11" s="8" customFormat="1" ht="19.899999999999999" customHeight="1">
      <c r="B73" s="154"/>
      <c r="C73" s="155"/>
      <c r="D73" s="156" t="s">
        <v>118</v>
      </c>
      <c r="E73" s="157"/>
      <c r="F73" s="157"/>
      <c r="G73" s="157"/>
      <c r="H73" s="157"/>
      <c r="I73" s="158"/>
      <c r="J73" s="159">
        <f>J373</f>
        <v>0</v>
      </c>
      <c r="K73" s="160"/>
    </row>
    <row r="74" spans="2:11" s="7" customFormat="1" ht="24.95" customHeight="1">
      <c r="B74" s="147"/>
      <c r="C74" s="148"/>
      <c r="D74" s="149" t="s">
        <v>119</v>
      </c>
      <c r="E74" s="150"/>
      <c r="F74" s="150"/>
      <c r="G74" s="150"/>
      <c r="H74" s="150"/>
      <c r="I74" s="151"/>
      <c r="J74" s="152">
        <f>J384</f>
        <v>0</v>
      </c>
      <c r="K74" s="153"/>
    </row>
    <row r="75" spans="2:11" s="8" customFormat="1" ht="19.899999999999999" customHeight="1">
      <c r="B75" s="154"/>
      <c r="C75" s="155"/>
      <c r="D75" s="156" t="s">
        <v>120</v>
      </c>
      <c r="E75" s="157"/>
      <c r="F75" s="157"/>
      <c r="G75" s="157"/>
      <c r="H75" s="157"/>
      <c r="I75" s="158"/>
      <c r="J75" s="159">
        <f>J385</f>
        <v>0</v>
      </c>
      <c r="K75" s="160"/>
    </row>
    <row r="76" spans="2:11" s="1" customFormat="1" ht="21.75" customHeight="1">
      <c r="B76" s="39"/>
      <c r="C76" s="40"/>
      <c r="D76" s="40"/>
      <c r="E76" s="40"/>
      <c r="F76" s="40"/>
      <c r="G76" s="40"/>
      <c r="H76" s="40"/>
      <c r="I76" s="116"/>
      <c r="J76" s="40"/>
      <c r="K76" s="43"/>
    </row>
    <row r="77" spans="2:11" s="1" customFormat="1" ht="6.95" customHeight="1">
      <c r="B77" s="54"/>
      <c r="C77" s="55"/>
      <c r="D77" s="55"/>
      <c r="E77" s="55"/>
      <c r="F77" s="55"/>
      <c r="G77" s="55"/>
      <c r="H77" s="55"/>
      <c r="I77" s="137"/>
      <c r="J77" s="55"/>
      <c r="K77" s="56"/>
    </row>
    <row r="81" spans="2:63" s="1" customFormat="1" ht="6.95" customHeight="1">
      <c r="B81" s="57"/>
      <c r="C81" s="58"/>
      <c r="D81" s="58"/>
      <c r="E81" s="58"/>
      <c r="F81" s="58"/>
      <c r="G81" s="58"/>
      <c r="H81" s="58"/>
      <c r="I81" s="140"/>
      <c r="J81" s="58"/>
      <c r="K81" s="58"/>
      <c r="L81" s="59"/>
    </row>
    <row r="82" spans="2:63" s="1" customFormat="1" ht="36.950000000000003" customHeight="1">
      <c r="B82" s="39"/>
      <c r="C82" s="60" t="s">
        <v>121</v>
      </c>
      <c r="D82" s="61"/>
      <c r="E82" s="61"/>
      <c r="F82" s="61"/>
      <c r="G82" s="61"/>
      <c r="H82" s="61"/>
      <c r="I82" s="161"/>
      <c r="J82" s="61"/>
      <c r="K82" s="61"/>
      <c r="L82" s="59"/>
    </row>
    <row r="83" spans="2:63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63" s="1" customFormat="1" ht="14.45" customHeight="1">
      <c r="B84" s="39"/>
      <c r="C84" s="63" t="s">
        <v>18</v>
      </c>
      <c r="D84" s="61"/>
      <c r="E84" s="61"/>
      <c r="F84" s="61"/>
      <c r="G84" s="61"/>
      <c r="H84" s="61"/>
      <c r="I84" s="161"/>
      <c r="J84" s="61"/>
      <c r="K84" s="61"/>
      <c r="L84" s="59"/>
    </row>
    <row r="85" spans="2:63" s="1" customFormat="1" ht="22.5" customHeight="1">
      <c r="B85" s="39"/>
      <c r="C85" s="61"/>
      <c r="D85" s="61"/>
      <c r="E85" s="370" t="str">
        <f>E7</f>
        <v>Zlepšení tepelné ochrany obvodového pláště kolejí Harcov, budovy E - Opravy</v>
      </c>
      <c r="F85" s="371"/>
      <c r="G85" s="371"/>
      <c r="H85" s="371"/>
      <c r="I85" s="161"/>
      <c r="J85" s="61"/>
      <c r="K85" s="61"/>
      <c r="L85" s="59"/>
    </row>
    <row r="86" spans="2:63" s="1" customFormat="1" ht="14.45" customHeight="1">
      <c r="B86" s="39"/>
      <c r="C86" s="63" t="s">
        <v>95</v>
      </c>
      <c r="D86" s="61"/>
      <c r="E86" s="61"/>
      <c r="F86" s="61"/>
      <c r="G86" s="61"/>
      <c r="H86" s="61"/>
      <c r="I86" s="161"/>
      <c r="J86" s="61"/>
      <c r="K86" s="61"/>
      <c r="L86" s="59"/>
    </row>
    <row r="87" spans="2:63" s="1" customFormat="1" ht="23.25" customHeight="1">
      <c r="B87" s="39"/>
      <c r="C87" s="61"/>
      <c r="D87" s="61"/>
      <c r="E87" s="346" t="str">
        <f>E9</f>
        <v>01 - Kompletní rekonstrukce obvodového pláště</v>
      </c>
      <c r="F87" s="372"/>
      <c r="G87" s="372"/>
      <c r="H87" s="372"/>
      <c r="I87" s="161"/>
      <c r="J87" s="61"/>
      <c r="K87" s="61"/>
      <c r="L87" s="59"/>
    </row>
    <row r="88" spans="2:63" s="1" customFormat="1" ht="6.9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63" s="1" customFormat="1" ht="18" customHeight="1">
      <c r="B89" s="39"/>
      <c r="C89" s="63" t="s">
        <v>23</v>
      </c>
      <c r="D89" s="61"/>
      <c r="E89" s="61"/>
      <c r="F89" s="162" t="str">
        <f>F12</f>
        <v>p.p.č. 324/3, k.ú. Starý Harcov</v>
      </c>
      <c r="G89" s="61"/>
      <c r="H89" s="61"/>
      <c r="I89" s="163" t="s">
        <v>25</v>
      </c>
      <c r="J89" s="71" t="str">
        <f>IF(J12="","",J12)</f>
        <v>14. 6. 2017</v>
      </c>
      <c r="K89" s="61"/>
      <c r="L89" s="59"/>
    </row>
    <row r="90" spans="2:63" s="1" customFormat="1" ht="6.95" customHeight="1">
      <c r="B90" s="39"/>
      <c r="C90" s="61"/>
      <c r="D90" s="61"/>
      <c r="E90" s="61"/>
      <c r="F90" s="61"/>
      <c r="G90" s="61"/>
      <c r="H90" s="61"/>
      <c r="I90" s="161"/>
      <c r="J90" s="61"/>
      <c r="K90" s="61"/>
      <c r="L90" s="59"/>
    </row>
    <row r="91" spans="2:63" s="1" customFormat="1">
      <c r="B91" s="39"/>
      <c r="C91" s="63" t="s">
        <v>27</v>
      </c>
      <c r="D91" s="61"/>
      <c r="E91" s="61"/>
      <c r="F91" s="162" t="str">
        <f>E15</f>
        <v>Technická univerzita v Liberci</v>
      </c>
      <c r="G91" s="61"/>
      <c r="H91" s="61"/>
      <c r="I91" s="163" t="s">
        <v>35</v>
      </c>
      <c r="J91" s="162" t="str">
        <f>E21</f>
        <v>Architektonická kancelář Luboš Hruška</v>
      </c>
      <c r="K91" s="61"/>
      <c r="L91" s="59"/>
    </row>
    <row r="92" spans="2:63" s="1" customFormat="1" ht="14.45" customHeight="1">
      <c r="B92" s="39"/>
      <c r="C92" s="63" t="s">
        <v>33</v>
      </c>
      <c r="D92" s="61"/>
      <c r="E92" s="61"/>
      <c r="F92" s="162" t="str">
        <f>IF(E18="","",E18)</f>
        <v/>
      </c>
      <c r="G92" s="61"/>
      <c r="H92" s="61"/>
      <c r="I92" s="161"/>
      <c r="J92" s="61"/>
      <c r="K92" s="61"/>
      <c r="L92" s="59"/>
    </row>
    <row r="93" spans="2:63" s="1" customFormat="1" ht="10.35" customHeight="1">
      <c r="B93" s="39"/>
      <c r="C93" s="61"/>
      <c r="D93" s="61"/>
      <c r="E93" s="61"/>
      <c r="F93" s="61"/>
      <c r="G93" s="61"/>
      <c r="H93" s="61"/>
      <c r="I93" s="161"/>
      <c r="J93" s="61"/>
      <c r="K93" s="61"/>
      <c r="L93" s="59"/>
    </row>
    <row r="94" spans="2:63" s="9" customFormat="1" ht="29.25" customHeight="1">
      <c r="B94" s="164"/>
      <c r="C94" s="165" t="s">
        <v>122</v>
      </c>
      <c r="D94" s="166" t="s">
        <v>60</v>
      </c>
      <c r="E94" s="166" t="s">
        <v>56</v>
      </c>
      <c r="F94" s="166" t="s">
        <v>123</v>
      </c>
      <c r="G94" s="166" t="s">
        <v>124</v>
      </c>
      <c r="H94" s="166" t="s">
        <v>125</v>
      </c>
      <c r="I94" s="167" t="s">
        <v>126</v>
      </c>
      <c r="J94" s="166" t="s">
        <v>99</v>
      </c>
      <c r="K94" s="168" t="s">
        <v>127</v>
      </c>
      <c r="L94" s="169"/>
      <c r="M94" s="79" t="s">
        <v>128</v>
      </c>
      <c r="N94" s="80" t="s">
        <v>45</v>
      </c>
      <c r="O94" s="80" t="s">
        <v>129</v>
      </c>
      <c r="P94" s="80" t="s">
        <v>130</v>
      </c>
      <c r="Q94" s="80" t="s">
        <v>131</v>
      </c>
      <c r="R94" s="80" t="s">
        <v>132</v>
      </c>
      <c r="S94" s="80" t="s">
        <v>133</v>
      </c>
      <c r="T94" s="81" t="s">
        <v>134</v>
      </c>
    </row>
    <row r="95" spans="2:63" s="1" customFormat="1" ht="29.25" customHeight="1">
      <c r="B95" s="39"/>
      <c r="C95" s="85" t="s">
        <v>100</v>
      </c>
      <c r="D95" s="61"/>
      <c r="E95" s="61"/>
      <c r="F95" s="61"/>
      <c r="G95" s="61"/>
      <c r="H95" s="61"/>
      <c r="I95" s="161"/>
      <c r="J95" s="170">
        <f>BK95</f>
        <v>0</v>
      </c>
      <c r="K95" s="61"/>
      <c r="L95" s="59"/>
      <c r="M95" s="82"/>
      <c r="N95" s="83"/>
      <c r="O95" s="83"/>
      <c r="P95" s="171">
        <f>P96+P227+P384</f>
        <v>0</v>
      </c>
      <c r="Q95" s="83"/>
      <c r="R95" s="171">
        <f>R96+R227+R384</f>
        <v>55.12231937</v>
      </c>
      <c r="S95" s="83"/>
      <c r="T95" s="172">
        <f>T96+T227+T384</f>
        <v>182.50897399999997</v>
      </c>
      <c r="AT95" s="22" t="s">
        <v>74</v>
      </c>
      <c r="AU95" s="22" t="s">
        <v>101</v>
      </c>
      <c r="BK95" s="173">
        <f>BK96+BK227+BK384</f>
        <v>0</v>
      </c>
    </row>
    <row r="96" spans="2:63" s="10" customFormat="1" ht="37.35" customHeight="1">
      <c r="B96" s="174"/>
      <c r="C96" s="175"/>
      <c r="D96" s="176" t="s">
        <v>74</v>
      </c>
      <c r="E96" s="177" t="s">
        <v>135</v>
      </c>
      <c r="F96" s="177" t="s">
        <v>136</v>
      </c>
      <c r="G96" s="175"/>
      <c r="H96" s="175"/>
      <c r="I96" s="178"/>
      <c r="J96" s="179">
        <f>BK96</f>
        <v>0</v>
      </c>
      <c r="K96" s="175"/>
      <c r="L96" s="180"/>
      <c r="M96" s="181"/>
      <c r="N96" s="182"/>
      <c r="O96" s="182"/>
      <c r="P96" s="183">
        <f>P97+P107+P156+P220+P225</f>
        <v>0</v>
      </c>
      <c r="Q96" s="182"/>
      <c r="R96" s="183">
        <f>R97+R107+R156+R220+R225</f>
        <v>36.355627050000002</v>
      </c>
      <c r="S96" s="182"/>
      <c r="T96" s="184">
        <f>T97+T107+T156+T220+T225</f>
        <v>171.12498999999997</v>
      </c>
      <c r="AR96" s="185" t="s">
        <v>83</v>
      </c>
      <c r="AT96" s="186" t="s">
        <v>74</v>
      </c>
      <c r="AU96" s="186" t="s">
        <v>75</v>
      </c>
      <c r="AY96" s="185" t="s">
        <v>137</v>
      </c>
      <c r="BK96" s="187">
        <f>BK97+BK107+BK156+BK220+BK225</f>
        <v>0</v>
      </c>
    </row>
    <row r="97" spans="2:65" s="10" customFormat="1" ht="19.899999999999999" customHeight="1">
      <c r="B97" s="174"/>
      <c r="C97" s="175"/>
      <c r="D97" s="188" t="s">
        <v>74</v>
      </c>
      <c r="E97" s="189" t="s">
        <v>83</v>
      </c>
      <c r="F97" s="189" t="s">
        <v>138</v>
      </c>
      <c r="G97" s="175"/>
      <c r="H97" s="175"/>
      <c r="I97" s="178"/>
      <c r="J97" s="190">
        <f>BK97</f>
        <v>0</v>
      </c>
      <c r="K97" s="175"/>
      <c r="L97" s="180"/>
      <c r="M97" s="181"/>
      <c r="N97" s="182"/>
      <c r="O97" s="182"/>
      <c r="P97" s="183">
        <f>SUM(P98:P106)</f>
        <v>0</v>
      </c>
      <c r="Q97" s="182"/>
      <c r="R97" s="183">
        <f>SUM(R98:R106)</f>
        <v>0</v>
      </c>
      <c r="S97" s="182"/>
      <c r="T97" s="184">
        <f>SUM(T98:T106)</f>
        <v>0</v>
      </c>
      <c r="AR97" s="185" t="s">
        <v>83</v>
      </c>
      <c r="AT97" s="186" t="s">
        <v>74</v>
      </c>
      <c r="AU97" s="186" t="s">
        <v>83</v>
      </c>
      <c r="AY97" s="185" t="s">
        <v>137</v>
      </c>
      <c r="BK97" s="187">
        <f>SUM(BK98:BK106)</f>
        <v>0</v>
      </c>
    </row>
    <row r="98" spans="2:65" s="1" customFormat="1" ht="44.25" customHeight="1">
      <c r="B98" s="39"/>
      <c r="C98" s="191" t="s">
        <v>83</v>
      </c>
      <c r="D98" s="191" t="s">
        <v>139</v>
      </c>
      <c r="E98" s="192" t="s">
        <v>140</v>
      </c>
      <c r="F98" s="193" t="s">
        <v>141</v>
      </c>
      <c r="G98" s="194" t="s">
        <v>142</v>
      </c>
      <c r="H98" s="195">
        <v>28</v>
      </c>
      <c r="I98" s="196"/>
      <c r="J98" s="197">
        <f>ROUND(I98*H98,2)</f>
        <v>0</v>
      </c>
      <c r="K98" s="193" t="s">
        <v>143</v>
      </c>
      <c r="L98" s="59"/>
      <c r="M98" s="198" t="s">
        <v>21</v>
      </c>
      <c r="N98" s="199" t="s">
        <v>46</v>
      </c>
      <c r="O98" s="40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2" t="s">
        <v>144</v>
      </c>
      <c r="AT98" s="22" t="s">
        <v>139</v>
      </c>
      <c r="AU98" s="22" t="s">
        <v>85</v>
      </c>
      <c r="AY98" s="22" t="s">
        <v>137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2" t="s">
        <v>83</v>
      </c>
      <c r="BK98" s="202">
        <f>ROUND(I98*H98,2)</f>
        <v>0</v>
      </c>
      <c r="BL98" s="22" t="s">
        <v>144</v>
      </c>
      <c r="BM98" s="22" t="s">
        <v>145</v>
      </c>
    </row>
    <row r="99" spans="2:65" s="11" customFormat="1" ht="13.5">
      <c r="B99" s="203"/>
      <c r="C99" s="204"/>
      <c r="D99" s="205" t="s">
        <v>146</v>
      </c>
      <c r="E99" s="206" t="s">
        <v>21</v>
      </c>
      <c r="F99" s="207" t="s">
        <v>147</v>
      </c>
      <c r="G99" s="204"/>
      <c r="H99" s="208">
        <v>28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146</v>
      </c>
      <c r="AU99" s="214" t="s">
        <v>85</v>
      </c>
      <c r="AV99" s="11" t="s">
        <v>85</v>
      </c>
      <c r="AW99" s="11" t="s">
        <v>38</v>
      </c>
      <c r="AX99" s="11" t="s">
        <v>75</v>
      </c>
      <c r="AY99" s="214" t="s">
        <v>137</v>
      </c>
    </row>
    <row r="100" spans="2:65" s="12" customFormat="1" ht="13.5">
      <c r="B100" s="215"/>
      <c r="C100" s="216"/>
      <c r="D100" s="217" t="s">
        <v>146</v>
      </c>
      <c r="E100" s="218" t="s">
        <v>21</v>
      </c>
      <c r="F100" s="219" t="s">
        <v>148</v>
      </c>
      <c r="G100" s="216"/>
      <c r="H100" s="220">
        <v>28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146</v>
      </c>
      <c r="AU100" s="226" t="s">
        <v>85</v>
      </c>
      <c r="AV100" s="12" t="s">
        <v>144</v>
      </c>
      <c r="AW100" s="12" t="s">
        <v>38</v>
      </c>
      <c r="AX100" s="12" t="s">
        <v>83</v>
      </c>
      <c r="AY100" s="226" t="s">
        <v>137</v>
      </c>
    </row>
    <row r="101" spans="2:65" s="1" customFormat="1" ht="44.25" customHeight="1">
      <c r="B101" s="39"/>
      <c r="C101" s="191" t="s">
        <v>85</v>
      </c>
      <c r="D101" s="191" t="s">
        <v>139</v>
      </c>
      <c r="E101" s="192" t="s">
        <v>149</v>
      </c>
      <c r="F101" s="193" t="s">
        <v>150</v>
      </c>
      <c r="G101" s="194" t="s">
        <v>142</v>
      </c>
      <c r="H101" s="195">
        <v>28</v>
      </c>
      <c r="I101" s="196"/>
      <c r="J101" s="197">
        <f>ROUND(I101*H101,2)</f>
        <v>0</v>
      </c>
      <c r="K101" s="193" t="s">
        <v>143</v>
      </c>
      <c r="L101" s="59"/>
      <c r="M101" s="198" t="s">
        <v>21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144</v>
      </c>
      <c r="AT101" s="22" t="s">
        <v>139</v>
      </c>
      <c r="AU101" s="22" t="s">
        <v>85</v>
      </c>
      <c r="AY101" s="22" t="s">
        <v>137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83</v>
      </c>
      <c r="BK101" s="202">
        <f>ROUND(I101*H101,2)</f>
        <v>0</v>
      </c>
      <c r="BL101" s="22" t="s">
        <v>144</v>
      </c>
      <c r="BM101" s="22" t="s">
        <v>151</v>
      </c>
    </row>
    <row r="102" spans="2:65" s="11" customFormat="1" ht="13.5">
      <c r="B102" s="203"/>
      <c r="C102" s="204"/>
      <c r="D102" s="205" t="s">
        <v>146</v>
      </c>
      <c r="E102" s="206" t="s">
        <v>21</v>
      </c>
      <c r="F102" s="207" t="s">
        <v>147</v>
      </c>
      <c r="G102" s="204"/>
      <c r="H102" s="208">
        <v>28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146</v>
      </c>
      <c r="AU102" s="214" t="s">
        <v>85</v>
      </c>
      <c r="AV102" s="11" t="s">
        <v>85</v>
      </c>
      <c r="AW102" s="11" t="s">
        <v>38</v>
      </c>
      <c r="AX102" s="11" t="s">
        <v>75</v>
      </c>
      <c r="AY102" s="214" t="s">
        <v>137</v>
      </c>
    </row>
    <row r="103" spans="2:65" s="12" customFormat="1" ht="13.5">
      <c r="B103" s="215"/>
      <c r="C103" s="216"/>
      <c r="D103" s="217" t="s">
        <v>146</v>
      </c>
      <c r="E103" s="218" t="s">
        <v>21</v>
      </c>
      <c r="F103" s="219" t="s">
        <v>148</v>
      </c>
      <c r="G103" s="216"/>
      <c r="H103" s="220">
        <v>28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146</v>
      </c>
      <c r="AU103" s="226" t="s">
        <v>85</v>
      </c>
      <c r="AV103" s="12" t="s">
        <v>144</v>
      </c>
      <c r="AW103" s="12" t="s">
        <v>38</v>
      </c>
      <c r="AX103" s="12" t="s">
        <v>83</v>
      </c>
      <c r="AY103" s="226" t="s">
        <v>137</v>
      </c>
    </row>
    <row r="104" spans="2:65" s="1" customFormat="1" ht="44.25" customHeight="1">
      <c r="B104" s="39"/>
      <c r="C104" s="191" t="s">
        <v>152</v>
      </c>
      <c r="D104" s="191" t="s">
        <v>139</v>
      </c>
      <c r="E104" s="192" t="s">
        <v>153</v>
      </c>
      <c r="F104" s="193" t="s">
        <v>154</v>
      </c>
      <c r="G104" s="194" t="s">
        <v>142</v>
      </c>
      <c r="H104" s="195">
        <v>28</v>
      </c>
      <c r="I104" s="196"/>
      <c r="J104" s="197">
        <f>ROUND(I104*H104,2)</f>
        <v>0</v>
      </c>
      <c r="K104" s="193" t="s">
        <v>143</v>
      </c>
      <c r="L104" s="59"/>
      <c r="M104" s="198" t="s">
        <v>21</v>
      </c>
      <c r="N104" s="199" t="s">
        <v>46</v>
      </c>
      <c r="O104" s="40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2" t="s">
        <v>144</v>
      </c>
      <c r="AT104" s="22" t="s">
        <v>139</v>
      </c>
      <c r="AU104" s="22" t="s">
        <v>85</v>
      </c>
      <c r="AY104" s="22" t="s">
        <v>137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2" t="s">
        <v>83</v>
      </c>
      <c r="BK104" s="202">
        <f>ROUND(I104*H104,2)</f>
        <v>0</v>
      </c>
      <c r="BL104" s="22" t="s">
        <v>144</v>
      </c>
      <c r="BM104" s="22" t="s">
        <v>155</v>
      </c>
    </row>
    <row r="105" spans="2:65" s="11" customFormat="1" ht="13.5">
      <c r="B105" s="203"/>
      <c r="C105" s="204"/>
      <c r="D105" s="205" t="s">
        <v>146</v>
      </c>
      <c r="E105" s="206" t="s">
        <v>21</v>
      </c>
      <c r="F105" s="207" t="s">
        <v>147</v>
      </c>
      <c r="G105" s="204"/>
      <c r="H105" s="208">
        <v>28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146</v>
      </c>
      <c r="AU105" s="214" t="s">
        <v>85</v>
      </c>
      <c r="AV105" s="11" t="s">
        <v>85</v>
      </c>
      <c r="AW105" s="11" t="s">
        <v>38</v>
      </c>
      <c r="AX105" s="11" t="s">
        <v>75</v>
      </c>
      <c r="AY105" s="214" t="s">
        <v>137</v>
      </c>
    </row>
    <row r="106" spans="2:65" s="12" customFormat="1" ht="13.5">
      <c r="B106" s="215"/>
      <c r="C106" s="216"/>
      <c r="D106" s="205" t="s">
        <v>146</v>
      </c>
      <c r="E106" s="227" t="s">
        <v>21</v>
      </c>
      <c r="F106" s="228" t="s">
        <v>148</v>
      </c>
      <c r="G106" s="216"/>
      <c r="H106" s="229">
        <v>28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146</v>
      </c>
      <c r="AU106" s="226" t="s">
        <v>85</v>
      </c>
      <c r="AV106" s="12" t="s">
        <v>144</v>
      </c>
      <c r="AW106" s="12" t="s">
        <v>38</v>
      </c>
      <c r="AX106" s="12" t="s">
        <v>83</v>
      </c>
      <c r="AY106" s="226" t="s">
        <v>137</v>
      </c>
    </row>
    <row r="107" spans="2:65" s="10" customFormat="1" ht="29.85" customHeight="1">
      <c r="B107" s="174"/>
      <c r="C107" s="175"/>
      <c r="D107" s="188" t="s">
        <v>74</v>
      </c>
      <c r="E107" s="189" t="s">
        <v>156</v>
      </c>
      <c r="F107" s="189" t="s">
        <v>157</v>
      </c>
      <c r="G107" s="175"/>
      <c r="H107" s="175"/>
      <c r="I107" s="178"/>
      <c r="J107" s="190">
        <f>BK107</f>
        <v>0</v>
      </c>
      <c r="K107" s="175"/>
      <c r="L107" s="180"/>
      <c r="M107" s="181"/>
      <c r="N107" s="182"/>
      <c r="O107" s="182"/>
      <c r="P107" s="183">
        <f>SUM(P108:P155)</f>
        <v>0</v>
      </c>
      <c r="Q107" s="182"/>
      <c r="R107" s="183">
        <f>SUM(R108:R155)</f>
        <v>31.914642050000001</v>
      </c>
      <c r="S107" s="182"/>
      <c r="T107" s="184">
        <f>SUM(T108:T155)</f>
        <v>0</v>
      </c>
      <c r="AR107" s="185" t="s">
        <v>83</v>
      </c>
      <c r="AT107" s="186" t="s">
        <v>74</v>
      </c>
      <c r="AU107" s="186" t="s">
        <v>83</v>
      </c>
      <c r="AY107" s="185" t="s">
        <v>137</v>
      </c>
      <c r="BK107" s="187">
        <f>SUM(BK108:BK155)</f>
        <v>0</v>
      </c>
    </row>
    <row r="108" spans="2:65" s="1" customFormat="1" ht="22.5" customHeight="1">
      <c r="B108" s="39"/>
      <c r="C108" s="191" t="s">
        <v>144</v>
      </c>
      <c r="D108" s="191" t="s">
        <v>139</v>
      </c>
      <c r="E108" s="192" t="s">
        <v>158</v>
      </c>
      <c r="F108" s="193" t="s">
        <v>159</v>
      </c>
      <c r="G108" s="194" t="s">
        <v>160</v>
      </c>
      <c r="H108" s="195">
        <v>1782.35</v>
      </c>
      <c r="I108" s="196"/>
      <c r="J108" s="197">
        <f>ROUND(I108*H108,2)</f>
        <v>0</v>
      </c>
      <c r="K108" s="193" t="s">
        <v>143</v>
      </c>
      <c r="L108" s="59"/>
      <c r="M108" s="198" t="s">
        <v>21</v>
      </c>
      <c r="N108" s="199" t="s">
        <v>46</v>
      </c>
      <c r="O108" s="40"/>
      <c r="P108" s="200">
        <f>O108*H108</f>
        <v>0</v>
      </c>
      <c r="Q108" s="200">
        <v>1.5E-3</v>
      </c>
      <c r="R108" s="200">
        <f>Q108*H108</f>
        <v>2.6735249999999997</v>
      </c>
      <c r="S108" s="200">
        <v>0</v>
      </c>
      <c r="T108" s="201">
        <f>S108*H108</f>
        <v>0</v>
      </c>
      <c r="AR108" s="22" t="s">
        <v>144</v>
      </c>
      <c r="AT108" s="22" t="s">
        <v>139</v>
      </c>
      <c r="AU108" s="22" t="s">
        <v>85</v>
      </c>
      <c r="AY108" s="22" t="s">
        <v>137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83</v>
      </c>
      <c r="BK108" s="202">
        <f>ROUND(I108*H108,2)</f>
        <v>0</v>
      </c>
      <c r="BL108" s="22" t="s">
        <v>144</v>
      </c>
      <c r="BM108" s="22" t="s">
        <v>161</v>
      </c>
    </row>
    <row r="109" spans="2:65" s="11" customFormat="1" ht="13.5">
      <c r="B109" s="203"/>
      <c r="C109" s="204"/>
      <c r="D109" s="205" t="s">
        <v>146</v>
      </c>
      <c r="E109" s="206" t="s">
        <v>21</v>
      </c>
      <c r="F109" s="207" t="s">
        <v>162</v>
      </c>
      <c r="G109" s="204"/>
      <c r="H109" s="208">
        <v>1520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146</v>
      </c>
      <c r="AU109" s="214" t="s">
        <v>85</v>
      </c>
      <c r="AV109" s="11" t="s">
        <v>85</v>
      </c>
      <c r="AW109" s="11" t="s">
        <v>38</v>
      </c>
      <c r="AX109" s="11" t="s">
        <v>75</v>
      </c>
      <c r="AY109" s="214" t="s">
        <v>137</v>
      </c>
    </row>
    <row r="110" spans="2:65" s="11" customFormat="1" ht="13.5">
      <c r="B110" s="203"/>
      <c r="C110" s="204"/>
      <c r="D110" s="205" t="s">
        <v>146</v>
      </c>
      <c r="E110" s="206" t="s">
        <v>21</v>
      </c>
      <c r="F110" s="207" t="s">
        <v>163</v>
      </c>
      <c r="G110" s="204"/>
      <c r="H110" s="208">
        <v>16.399999999999999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146</v>
      </c>
      <c r="AU110" s="214" t="s">
        <v>85</v>
      </c>
      <c r="AV110" s="11" t="s">
        <v>85</v>
      </c>
      <c r="AW110" s="11" t="s">
        <v>38</v>
      </c>
      <c r="AX110" s="11" t="s">
        <v>75</v>
      </c>
      <c r="AY110" s="214" t="s">
        <v>137</v>
      </c>
    </row>
    <row r="111" spans="2:65" s="11" customFormat="1" ht="13.5">
      <c r="B111" s="203"/>
      <c r="C111" s="204"/>
      <c r="D111" s="205" t="s">
        <v>146</v>
      </c>
      <c r="E111" s="206" t="s">
        <v>21</v>
      </c>
      <c r="F111" s="207" t="s">
        <v>164</v>
      </c>
      <c r="G111" s="204"/>
      <c r="H111" s="208">
        <v>11.2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146</v>
      </c>
      <c r="AU111" s="214" t="s">
        <v>85</v>
      </c>
      <c r="AV111" s="11" t="s">
        <v>85</v>
      </c>
      <c r="AW111" s="11" t="s">
        <v>38</v>
      </c>
      <c r="AX111" s="11" t="s">
        <v>75</v>
      </c>
      <c r="AY111" s="214" t="s">
        <v>137</v>
      </c>
    </row>
    <row r="112" spans="2:65" s="11" customFormat="1" ht="13.5">
      <c r="B112" s="203"/>
      <c r="C112" s="204"/>
      <c r="D112" s="205" t="s">
        <v>146</v>
      </c>
      <c r="E112" s="206" t="s">
        <v>21</v>
      </c>
      <c r="F112" s="207" t="s">
        <v>165</v>
      </c>
      <c r="G112" s="204"/>
      <c r="H112" s="208">
        <v>210.4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146</v>
      </c>
      <c r="AU112" s="214" t="s">
        <v>85</v>
      </c>
      <c r="AV112" s="11" t="s">
        <v>85</v>
      </c>
      <c r="AW112" s="11" t="s">
        <v>38</v>
      </c>
      <c r="AX112" s="11" t="s">
        <v>75</v>
      </c>
      <c r="AY112" s="214" t="s">
        <v>137</v>
      </c>
    </row>
    <row r="113" spans="2:65" s="11" customFormat="1" ht="13.5">
      <c r="B113" s="203"/>
      <c r="C113" s="204"/>
      <c r="D113" s="205" t="s">
        <v>146</v>
      </c>
      <c r="E113" s="206" t="s">
        <v>21</v>
      </c>
      <c r="F113" s="207" t="s">
        <v>166</v>
      </c>
      <c r="G113" s="204"/>
      <c r="H113" s="208">
        <v>24.35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146</v>
      </c>
      <c r="AU113" s="214" t="s">
        <v>85</v>
      </c>
      <c r="AV113" s="11" t="s">
        <v>85</v>
      </c>
      <c r="AW113" s="11" t="s">
        <v>38</v>
      </c>
      <c r="AX113" s="11" t="s">
        <v>75</v>
      </c>
      <c r="AY113" s="214" t="s">
        <v>137</v>
      </c>
    </row>
    <row r="114" spans="2:65" s="12" customFormat="1" ht="13.5">
      <c r="B114" s="215"/>
      <c r="C114" s="216"/>
      <c r="D114" s="217" t="s">
        <v>146</v>
      </c>
      <c r="E114" s="218" t="s">
        <v>21</v>
      </c>
      <c r="F114" s="219" t="s">
        <v>148</v>
      </c>
      <c r="G114" s="216"/>
      <c r="H114" s="220">
        <v>1782.35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146</v>
      </c>
      <c r="AU114" s="226" t="s">
        <v>85</v>
      </c>
      <c r="AV114" s="12" t="s">
        <v>144</v>
      </c>
      <c r="AW114" s="12" t="s">
        <v>38</v>
      </c>
      <c r="AX114" s="12" t="s">
        <v>83</v>
      </c>
      <c r="AY114" s="226" t="s">
        <v>137</v>
      </c>
    </row>
    <row r="115" spans="2:65" s="1" customFormat="1" ht="31.5" customHeight="1">
      <c r="B115" s="39"/>
      <c r="C115" s="191" t="s">
        <v>167</v>
      </c>
      <c r="D115" s="191" t="s">
        <v>139</v>
      </c>
      <c r="E115" s="192" t="s">
        <v>168</v>
      </c>
      <c r="F115" s="193" t="s">
        <v>169</v>
      </c>
      <c r="G115" s="194" t="s">
        <v>170</v>
      </c>
      <c r="H115" s="195">
        <v>218.3</v>
      </c>
      <c r="I115" s="196"/>
      <c r="J115" s="197">
        <f>ROUND(I115*H115,2)</f>
        <v>0</v>
      </c>
      <c r="K115" s="193" t="s">
        <v>143</v>
      </c>
      <c r="L115" s="59"/>
      <c r="M115" s="198" t="s">
        <v>21</v>
      </c>
      <c r="N115" s="199" t="s">
        <v>46</v>
      </c>
      <c r="O115" s="40"/>
      <c r="P115" s="200">
        <f>O115*H115</f>
        <v>0</v>
      </c>
      <c r="Q115" s="200">
        <v>5.4599999999999996E-3</v>
      </c>
      <c r="R115" s="200">
        <f>Q115*H115</f>
        <v>1.191918</v>
      </c>
      <c r="S115" s="200">
        <v>0</v>
      </c>
      <c r="T115" s="201">
        <f>S115*H115</f>
        <v>0</v>
      </c>
      <c r="AR115" s="22" t="s">
        <v>144</v>
      </c>
      <c r="AT115" s="22" t="s">
        <v>139</v>
      </c>
      <c r="AU115" s="22" t="s">
        <v>85</v>
      </c>
      <c r="AY115" s="22" t="s">
        <v>137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83</v>
      </c>
      <c r="BK115" s="202">
        <f>ROUND(I115*H115,2)</f>
        <v>0</v>
      </c>
      <c r="BL115" s="22" t="s">
        <v>144</v>
      </c>
      <c r="BM115" s="22" t="s">
        <v>171</v>
      </c>
    </row>
    <row r="116" spans="2:65" s="11" customFormat="1" ht="13.5">
      <c r="B116" s="203"/>
      <c r="C116" s="204"/>
      <c r="D116" s="205" t="s">
        <v>146</v>
      </c>
      <c r="E116" s="206" t="s">
        <v>21</v>
      </c>
      <c r="F116" s="207" t="s">
        <v>172</v>
      </c>
      <c r="G116" s="204"/>
      <c r="H116" s="208">
        <v>76.569999999999993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146</v>
      </c>
      <c r="AU116" s="214" t="s">
        <v>85</v>
      </c>
      <c r="AV116" s="11" t="s">
        <v>85</v>
      </c>
      <c r="AW116" s="11" t="s">
        <v>38</v>
      </c>
      <c r="AX116" s="11" t="s">
        <v>75</v>
      </c>
      <c r="AY116" s="214" t="s">
        <v>137</v>
      </c>
    </row>
    <row r="117" spans="2:65" s="11" customFormat="1" ht="13.5">
      <c r="B117" s="203"/>
      <c r="C117" s="204"/>
      <c r="D117" s="205" t="s">
        <v>146</v>
      </c>
      <c r="E117" s="206" t="s">
        <v>21</v>
      </c>
      <c r="F117" s="207" t="s">
        <v>173</v>
      </c>
      <c r="G117" s="204"/>
      <c r="H117" s="208">
        <v>78.430000000000007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146</v>
      </c>
      <c r="AU117" s="214" t="s">
        <v>85</v>
      </c>
      <c r="AV117" s="11" t="s">
        <v>85</v>
      </c>
      <c r="AW117" s="11" t="s">
        <v>38</v>
      </c>
      <c r="AX117" s="11" t="s">
        <v>75</v>
      </c>
      <c r="AY117" s="214" t="s">
        <v>137</v>
      </c>
    </row>
    <row r="118" spans="2:65" s="11" customFormat="1" ht="13.5">
      <c r="B118" s="203"/>
      <c r="C118" s="204"/>
      <c r="D118" s="205" t="s">
        <v>146</v>
      </c>
      <c r="E118" s="206" t="s">
        <v>21</v>
      </c>
      <c r="F118" s="207" t="s">
        <v>174</v>
      </c>
      <c r="G118" s="204"/>
      <c r="H118" s="208">
        <v>29.45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146</v>
      </c>
      <c r="AU118" s="214" t="s">
        <v>85</v>
      </c>
      <c r="AV118" s="11" t="s">
        <v>85</v>
      </c>
      <c r="AW118" s="11" t="s">
        <v>38</v>
      </c>
      <c r="AX118" s="11" t="s">
        <v>75</v>
      </c>
      <c r="AY118" s="214" t="s">
        <v>137</v>
      </c>
    </row>
    <row r="119" spans="2:65" s="11" customFormat="1" ht="13.5">
      <c r="B119" s="203"/>
      <c r="C119" s="204"/>
      <c r="D119" s="205" t="s">
        <v>146</v>
      </c>
      <c r="E119" s="206" t="s">
        <v>21</v>
      </c>
      <c r="F119" s="207" t="s">
        <v>175</v>
      </c>
      <c r="G119" s="204"/>
      <c r="H119" s="208">
        <v>33.85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146</v>
      </c>
      <c r="AU119" s="214" t="s">
        <v>85</v>
      </c>
      <c r="AV119" s="11" t="s">
        <v>85</v>
      </c>
      <c r="AW119" s="11" t="s">
        <v>38</v>
      </c>
      <c r="AX119" s="11" t="s">
        <v>75</v>
      </c>
      <c r="AY119" s="214" t="s">
        <v>137</v>
      </c>
    </row>
    <row r="120" spans="2:65" s="12" customFormat="1" ht="13.5">
      <c r="B120" s="215"/>
      <c r="C120" s="216"/>
      <c r="D120" s="217" t="s">
        <v>146</v>
      </c>
      <c r="E120" s="218" t="s">
        <v>21</v>
      </c>
      <c r="F120" s="219" t="s">
        <v>148</v>
      </c>
      <c r="G120" s="216"/>
      <c r="H120" s="220">
        <v>218.3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146</v>
      </c>
      <c r="AU120" s="226" t="s">
        <v>85</v>
      </c>
      <c r="AV120" s="12" t="s">
        <v>144</v>
      </c>
      <c r="AW120" s="12" t="s">
        <v>38</v>
      </c>
      <c r="AX120" s="12" t="s">
        <v>83</v>
      </c>
      <c r="AY120" s="226" t="s">
        <v>137</v>
      </c>
    </row>
    <row r="121" spans="2:65" s="1" customFormat="1" ht="31.5" customHeight="1">
      <c r="B121" s="39"/>
      <c r="C121" s="191" t="s">
        <v>156</v>
      </c>
      <c r="D121" s="191" t="s">
        <v>139</v>
      </c>
      <c r="E121" s="192" t="s">
        <v>176</v>
      </c>
      <c r="F121" s="193" t="s">
        <v>177</v>
      </c>
      <c r="G121" s="194" t="s">
        <v>160</v>
      </c>
      <c r="H121" s="195">
        <v>1214.3</v>
      </c>
      <c r="I121" s="196"/>
      <c r="J121" s="197">
        <f>ROUND(I121*H121,2)</f>
        <v>0</v>
      </c>
      <c r="K121" s="193" t="s">
        <v>143</v>
      </c>
      <c r="L121" s="59"/>
      <c r="M121" s="198" t="s">
        <v>21</v>
      </c>
      <c r="N121" s="199" t="s">
        <v>46</v>
      </c>
      <c r="O121" s="40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2" t="s">
        <v>144</v>
      </c>
      <c r="AT121" s="22" t="s">
        <v>139</v>
      </c>
      <c r="AU121" s="22" t="s">
        <v>85</v>
      </c>
      <c r="AY121" s="22" t="s">
        <v>137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83</v>
      </c>
      <c r="BK121" s="202">
        <f>ROUND(I121*H121,2)</f>
        <v>0</v>
      </c>
      <c r="BL121" s="22" t="s">
        <v>144</v>
      </c>
      <c r="BM121" s="22" t="s">
        <v>178</v>
      </c>
    </row>
    <row r="122" spans="2:65" s="11" customFormat="1" ht="13.5">
      <c r="B122" s="203"/>
      <c r="C122" s="204"/>
      <c r="D122" s="205" t="s">
        <v>146</v>
      </c>
      <c r="E122" s="206" t="s">
        <v>21</v>
      </c>
      <c r="F122" s="207" t="s">
        <v>179</v>
      </c>
      <c r="G122" s="204"/>
      <c r="H122" s="208">
        <v>1084.2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146</v>
      </c>
      <c r="AU122" s="214" t="s">
        <v>85</v>
      </c>
      <c r="AV122" s="11" t="s">
        <v>85</v>
      </c>
      <c r="AW122" s="11" t="s">
        <v>38</v>
      </c>
      <c r="AX122" s="11" t="s">
        <v>75</v>
      </c>
      <c r="AY122" s="214" t="s">
        <v>137</v>
      </c>
    </row>
    <row r="123" spans="2:65" s="11" customFormat="1" ht="13.5">
      <c r="B123" s="203"/>
      <c r="C123" s="204"/>
      <c r="D123" s="205" t="s">
        <v>146</v>
      </c>
      <c r="E123" s="206" t="s">
        <v>21</v>
      </c>
      <c r="F123" s="207" t="s">
        <v>180</v>
      </c>
      <c r="G123" s="204"/>
      <c r="H123" s="208">
        <v>130.1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146</v>
      </c>
      <c r="AU123" s="214" t="s">
        <v>85</v>
      </c>
      <c r="AV123" s="11" t="s">
        <v>85</v>
      </c>
      <c r="AW123" s="11" t="s">
        <v>38</v>
      </c>
      <c r="AX123" s="11" t="s">
        <v>75</v>
      </c>
      <c r="AY123" s="214" t="s">
        <v>137</v>
      </c>
    </row>
    <row r="124" spans="2:65" s="12" customFormat="1" ht="13.5">
      <c r="B124" s="215"/>
      <c r="C124" s="216"/>
      <c r="D124" s="217" t="s">
        <v>146</v>
      </c>
      <c r="E124" s="218" t="s">
        <v>21</v>
      </c>
      <c r="F124" s="219" t="s">
        <v>148</v>
      </c>
      <c r="G124" s="216"/>
      <c r="H124" s="220">
        <v>1214.3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146</v>
      </c>
      <c r="AU124" s="226" t="s">
        <v>85</v>
      </c>
      <c r="AV124" s="12" t="s">
        <v>144</v>
      </c>
      <c r="AW124" s="12" t="s">
        <v>38</v>
      </c>
      <c r="AX124" s="12" t="s">
        <v>83</v>
      </c>
      <c r="AY124" s="226" t="s">
        <v>137</v>
      </c>
    </row>
    <row r="125" spans="2:65" s="1" customFormat="1" ht="22.5" customHeight="1">
      <c r="B125" s="39"/>
      <c r="C125" s="230" t="s">
        <v>181</v>
      </c>
      <c r="D125" s="230" t="s">
        <v>182</v>
      </c>
      <c r="E125" s="231" t="s">
        <v>183</v>
      </c>
      <c r="F125" s="232" t="s">
        <v>184</v>
      </c>
      <c r="G125" s="233" t="s">
        <v>160</v>
      </c>
      <c r="H125" s="234">
        <v>1275.0150000000001</v>
      </c>
      <c r="I125" s="235"/>
      <c r="J125" s="236">
        <f>ROUND(I125*H125,2)</f>
        <v>0</v>
      </c>
      <c r="K125" s="232" t="s">
        <v>143</v>
      </c>
      <c r="L125" s="237"/>
      <c r="M125" s="238" t="s">
        <v>21</v>
      </c>
      <c r="N125" s="239" t="s">
        <v>46</v>
      </c>
      <c r="O125" s="40"/>
      <c r="P125" s="200">
        <f>O125*H125</f>
        <v>0</v>
      </c>
      <c r="Q125" s="200">
        <v>3.0000000000000001E-5</v>
      </c>
      <c r="R125" s="200">
        <f>Q125*H125</f>
        <v>3.8250450000000005E-2</v>
      </c>
      <c r="S125" s="200">
        <v>0</v>
      </c>
      <c r="T125" s="201">
        <f>S125*H125</f>
        <v>0</v>
      </c>
      <c r="AR125" s="22" t="s">
        <v>185</v>
      </c>
      <c r="AT125" s="22" t="s">
        <v>182</v>
      </c>
      <c r="AU125" s="22" t="s">
        <v>85</v>
      </c>
      <c r="AY125" s="22" t="s">
        <v>137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2" t="s">
        <v>83</v>
      </c>
      <c r="BK125" s="202">
        <f>ROUND(I125*H125,2)</f>
        <v>0</v>
      </c>
      <c r="BL125" s="22" t="s">
        <v>144</v>
      </c>
      <c r="BM125" s="22" t="s">
        <v>186</v>
      </c>
    </row>
    <row r="126" spans="2:65" s="1" customFormat="1" ht="27">
      <c r="B126" s="39"/>
      <c r="C126" s="61"/>
      <c r="D126" s="205" t="s">
        <v>187</v>
      </c>
      <c r="E126" s="61"/>
      <c r="F126" s="240" t="s">
        <v>188</v>
      </c>
      <c r="G126" s="61"/>
      <c r="H126" s="61"/>
      <c r="I126" s="161"/>
      <c r="J126" s="61"/>
      <c r="K126" s="61"/>
      <c r="L126" s="59"/>
      <c r="M126" s="241"/>
      <c r="N126" s="40"/>
      <c r="O126" s="40"/>
      <c r="P126" s="40"/>
      <c r="Q126" s="40"/>
      <c r="R126" s="40"/>
      <c r="S126" s="40"/>
      <c r="T126" s="76"/>
      <c r="AT126" s="22" t="s">
        <v>187</v>
      </c>
      <c r="AU126" s="22" t="s">
        <v>85</v>
      </c>
    </row>
    <row r="127" spans="2:65" s="11" customFormat="1" ht="13.5">
      <c r="B127" s="203"/>
      <c r="C127" s="204"/>
      <c r="D127" s="205" t="s">
        <v>146</v>
      </c>
      <c r="E127" s="206" t="s">
        <v>21</v>
      </c>
      <c r="F127" s="207" t="s">
        <v>189</v>
      </c>
      <c r="G127" s="204"/>
      <c r="H127" s="208">
        <v>1275.0150000000001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146</v>
      </c>
      <c r="AU127" s="214" t="s">
        <v>85</v>
      </c>
      <c r="AV127" s="11" t="s">
        <v>85</v>
      </c>
      <c r="AW127" s="11" t="s">
        <v>38</v>
      </c>
      <c r="AX127" s="11" t="s">
        <v>75</v>
      </c>
      <c r="AY127" s="214" t="s">
        <v>137</v>
      </c>
    </row>
    <row r="128" spans="2:65" s="12" customFormat="1" ht="13.5">
      <c r="B128" s="215"/>
      <c r="C128" s="216"/>
      <c r="D128" s="217" t="s">
        <v>146</v>
      </c>
      <c r="E128" s="218" t="s">
        <v>21</v>
      </c>
      <c r="F128" s="219" t="s">
        <v>148</v>
      </c>
      <c r="G128" s="216"/>
      <c r="H128" s="220">
        <v>1275.0150000000001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146</v>
      </c>
      <c r="AU128" s="226" t="s">
        <v>85</v>
      </c>
      <c r="AV128" s="12" t="s">
        <v>144</v>
      </c>
      <c r="AW128" s="12" t="s">
        <v>38</v>
      </c>
      <c r="AX128" s="12" t="s">
        <v>83</v>
      </c>
      <c r="AY128" s="226" t="s">
        <v>137</v>
      </c>
    </row>
    <row r="129" spans="2:65" s="1" customFormat="1" ht="31.5" customHeight="1">
      <c r="B129" s="39"/>
      <c r="C129" s="191" t="s">
        <v>185</v>
      </c>
      <c r="D129" s="191" t="s">
        <v>139</v>
      </c>
      <c r="E129" s="192" t="s">
        <v>190</v>
      </c>
      <c r="F129" s="193" t="s">
        <v>191</v>
      </c>
      <c r="G129" s="194" t="s">
        <v>170</v>
      </c>
      <c r="H129" s="195">
        <v>183</v>
      </c>
      <c r="I129" s="196"/>
      <c r="J129" s="197">
        <f>ROUND(I129*H129,2)</f>
        <v>0</v>
      </c>
      <c r="K129" s="193" t="s">
        <v>143</v>
      </c>
      <c r="L129" s="59"/>
      <c r="M129" s="198" t="s">
        <v>21</v>
      </c>
      <c r="N129" s="199" t="s">
        <v>46</v>
      </c>
      <c r="O129" s="40"/>
      <c r="P129" s="200">
        <f>O129*H129</f>
        <v>0</v>
      </c>
      <c r="Q129" s="200">
        <v>8.3199999999999993E-3</v>
      </c>
      <c r="R129" s="200">
        <f>Q129*H129</f>
        <v>1.5225599999999999</v>
      </c>
      <c r="S129" s="200">
        <v>0</v>
      </c>
      <c r="T129" s="201">
        <f>S129*H129</f>
        <v>0</v>
      </c>
      <c r="AR129" s="22" t="s">
        <v>144</v>
      </c>
      <c r="AT129" s="22" t="s">
        <v>139</v>
      </c>
      <c r="AU129" s="22" t="s">
        <v>85</v>
      </c>
      <c r="AY129" s="22" t="s">
        <v>137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83</v>
      </c>
      <c r="BK129" s="202">
        <f>ROUND(I129*H129,2)</f>
        <v>0</v>
      </c>
      <c r="BL129" s="22" t="s">
        <v>144</v>
      </c>
      <c r="BM129" s="22" t="s">
        <v>192</v>
      </c>
    </row>
    <row r="130" spans="2:65" s="11" customFormat="1" ht="13.5">
      <c r="B130" s="203"/>
      <c r="C130" s="204"/>
      <c r="D130" s="205" t="s">
        <v>146</v>
      </c>
      <c r="E130" s="206" t="s">
        <v>21</v>
      </c>
      <c r="F130" s="207" t="s">
        <v>193</v>
      </c>
      <c r="G130" s="204"/>
      <c r="H130" s="208">
        <v>183</v>
      </c>
      <c r="I130" s="209"/>
      <c r="J130" s="204"/>
      <c r="K130" s="204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146</v>
      </c>
      <c r="AU130" s="214" t="s">
        <v>85</v>
      </c>
      <c r="AV130" s="11" t="s">
        <v>85</v>
      </c>
      <c r="AW130" s="11" t="s">
        <v>38</v>
      </c>
      <c r="AX130" s="11" t="s">
        <v>75</v>
      </c>
      <c r="AY130" s="214" t="s">
        <v>137</v>
      </c>
    </row>
    <row r="131" spans="2:65" s="12" customFormat="1" ht="13.5">
      <c r="B131" s="215"/>
      <c r="C131" s="216"/>
      <c r="D131" s="217" t="s">
        <v>146</v>
      </c>
      <c r="E131" s="218" t="s">
        <v>21</v>
      </c>
      <c r="F131" s="219" t="s">
        <v>148</v>
      </c>
      <c r="G131" s="216"/>
      <c r="H131" s="220">
        <v>183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146</v>
      </c>
      <c r="AU131" s="226" t="s">
        <v>85</v>
      </c>
      <c r="AV131" s="12" t="s">
        <v>144</v>
      </c>
      <c r="AW131" s="12" t="s">
        <v>38</v>
      </c>
      <c r="AX131" s="12" t="s">
        <v>83</v>
      </c>
      <c r="AY131" s="226" t="s">
        <v>137</v>
      </c>
    </row>
    <row r="132" spans="2:65" s="1" customFormat="1" ht="22.5" customHeight="1">
      <c r="B132" s="39"/>
      <c r="C132" s="230" t="s">
        <v>194</v>
      </c>
      <c r="D132" s="230" t="s">
        <v>182</v>
      </c>
      <c r="E132" s="231" t="s">
        <v>195</v>
      </c>
      <c r="F132" s="232" t="s">
        <v>196</v>
      </c>
      <c r="G132" s="233" t="s">
        <v>170</v>
      </c>
      <c r="H132" s="234">
        <v>188.49</v>
      </c>
      <c r="I132" s="235"/>
      <c r="J132" s="236">
        <f>ROUND(I132*H132,2)</f>
        <v>0</v>
      </c>
      <c r="K132" s="232" t="s">
        <v>143</v>
      </c>
      <c r="L132" s="237"/>
      <c r="M132" s="238" t="s">
        <v>21</v>
      </c>
      <c r="N132" s="239" t="s">
        <v>46</v>
      </c>
      <c r="O132" s="40"/>
      <c r="P132" s="200">
        <f>O132*H132</f>
        <v>0</v>
      </c>
      <c r="Q132" s="200">
        <v>3.5999999999999999E-3</v>
      </c>
      <c r="R132" s="200">
        <f>Q132*H132</f>
        <v>0.67856400000000006</v>
      </c>
      <c r="S132" s="200">
        <v>0</v>
      </c>
      <c r="T132" s="201">
        <f>S132*H132</f>
        <v>0</v>
      </c>
      <c r="AR132" s="22" t="s">
        <v>185</v>
      </c>
      <c r="AT132" s="22" t="s">
        <v>182</v>
      </c>
      <c r="AU132" s="22" t="s">
        <v>85</v>
      </c>
      <c r="AY132" s="22" t="s">
        <v>137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2" t="s">
        <v>83</v>
      </c>
      <c r="BK132" s="202">
        <f>ROUND(I132*H132,2)</f>
        <v>0</v>
      </c>
      <c r="BL132" s="22" t="s">
        <v>144</v>
      </c>
      <c r="BM132" s="22" t="s">
        <v>197</v>
      </c>
    </row>
    <row r="133" spans="2:65" s="11" customFormat="1" ht="13.5">
      <c r="B133" s="203"/>
      <c r="C133" s="204"/>
      <c r="D133" s="205" t="s">
        <v>146</v>
      </c>
      <c r="E133" s="206" t="s">
        <v>21</v>
      </c>
      <c r="F133" s="207" t="s">
        <v>198</v>
      </c>
      <c r="G133" s="204"/>
      <c r="H133" s="208">
        <v>188.49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146</v>
      </c>
      <c r="AU133" s="214" t="s">
        <v>85</v>
      </c>
      <c r="AV133" s="11" t="s">
        <v>85</v>
      </c>
      <c r="AW133" s="11" t="s">
        <v>38</v>
      </c>
      <c r="AX133" s="11" t="s">
        <v>75</v>
      </c>
      <c r="AY133" s="214" t="s">
        <v>137</v>
      </c>
    </row>
    <row r="134" spans="2:65" s="12" customFormat="1" ht="13.5">
      <c r="B134" s="215"/>
      <c r="C134" s="216"/>
      <c r="D134" s="217" t="s">
        <v>146</v>
      </c>
      <c r="E134" s="218" t="s">
        <v>21</v>
      </c>
      <c r="F134" s="219" t="s">
        <v>148</v>
      </c>
      <c r="G134" s="216"/>
      <c r="H134" s="220">
        <v>188.49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146</v>
      </c>
      <c r="AU134" s="226" t="s">
        <v>85</v>
      </c>
      <c r="AV134" s="12" t="s">
        <v>144</v>
      </c>
      <c r="AW134" s="12" t="s">
        <v>38</v>
      </c>
      <c r="AX134" s="12" t="s">
        <v>83</v>
      </c>
      <c r="AY134" s="226" t="s">
        <v>137</v>
      </c>
    </row>
    <row r="135" spans="2:65" s="1" customFormat="1" ht="31.5" customHeight="1">
      <c r="B135" s="39"/>
      <c r="C135" s="191" t="s">
        <v>199</v>
      </c>
      <c r="D135" s="191" t="s">
        <v>139</v>
      </c>
      <c r="E135" s="192" t="s">
        <v>200</v>
      </c>
      <c r="F135" s="193" t="s">
        <v>201</v>
      </c>
      <c r="G135" s="194" t="s">
        <v>170</v>
      </c>
      <c r="H135" s="195">
        <v>1229.83</v>
      </c>
      <c r="I135" s="196"/>
      <c r="J135" s="197">
        <f>ROUND(I135*H135,2)</f>
        <v>0</v>
      </c>
      <c r="K135" s="193" t="s">
        <v>143</v>
      </c>
      <c r="L135" s="59"/>
      <c r="M135" s="198" t="s">
        <v>21</v>
      </c>
      <c r="N135" s="199" t="s">
        <v>46</v>
      </c>
      <c r="O135" s="40"/>
      <c r="P135" s="200">
        <f>O135*H135</f>
        <v>0</v>
      </c>
      <c r="Q135" s="200">
        <v>1.2E-4</v>
      </c>
      <c r="R135" s="200">
        <f>Q135*H135</f>
        <v>0.14757960000000001</v>
      </c>
      <c r="S135" s="200">
        <v>0</v>
      </c>
      <c r="T135" s="201">
        <f>S135*H135</f>
        <v>0</v>
      </c>
      <c r="AR135" s="22" t="s">
        <v>144</v>
      </c>
      <c r="AT135" s="22" t="s">
        <v>139</v>
      </c>
      <c r="AU135" s="22" t="s">
        <v>85</v>
      </c>
      <c r="AY135" s="22" t="s">
        <v>137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2" t="s">
        <v>83</v>
      </c>
      <c r="BK135" s="202">
        <f>ROUND(I135*H135,2)</f>
        <v>0</v>
      </c>
      <c r="BL135" s="22" t="s">
        <v>144</v>
      </c>
      <c r="BM135" s="22" t="s">
        <v>202</v>
      </c>
    </row>
    <row r="136" spans="2:65" s="11" customFormat="1" ht="13.5">
      <c r="B136" s="203"/>
      <c r="C136" s="204"/>
      <c r="D136" s="205" t="s">
        <v>146</v>
      </c>
      <c r="E136" s="206" t="s">
        <v>21</v>
      </c>
      <c r="F136" s="207" t="s">
        <v>203</v>
      </c>
      <c r="G136" s="204"/>
      <c r="H136" s="208">
        <v>1229.83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146</v>
      </c>
      <c r="AU136" s="214" t="s">
        <v>85</v>
      </c>
      <c r="AV136" s="11" t="s">
        <v>85</v>
      </c>
      <c r="AW136" s="11" t="s">
        <v>38</v>
      </c>
      <c r="AX136" s="11" t="s">
        <v>75</v>
      </c>
      <c r="AY136" s="214" t="s">
        <v>137</v>
      </c>
    </row>
    <row r="137" spans="2:65" s="12" customFormat="1" ht="13.5">
      <c r="B137" s="215"/>
      <c r="C137" s="216"/>
      <c r="D137" s="217" t="s">
        <v>146</v>
      </c>
      <c r="E137" s="218" t="s">
        <v>21</v>
      </c>
      <c r="F137" s="219" t="s">
        <v>148</v>
      </c>
      <c r="G137" s="216"/>
      <c r="H137" s="220">
        <v>1229.83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146</v>
      </c>
      <c r="AU137" s="226" t="s">
        <v>85</v>
      </c>
      <c r="AV137" s="12" t="s">
        <v>144</v>
      </c>
      <c r="AW137" s="12" t="s">
        <v>38</v>
      </c>
      <c r="AX137" s="12" t="s">
        <v>83</v>
      </c>
      <c r="AY137" s="226" t="s">
        <v>137</v>
      </c>
    </row>
    <row r="138" spans="2:65" s="1" customFormat="1" ht="22.5" customHeight="1">
      <c r="B138" s="39"/>
      <c r="C138" s="191" t="s">
        <v>204</v>
      </c>
      <c r="D138" s="191" t="s">
        <v>139</v>
      </c>
      <c r="E138" s="192" t="s">
        <v>205</v>
      </c>
      <c r="F138" s="193" t="s">
        <v>206</v>
      </c>
      <c r="G138" s="194" t="s">
        <v>170</v>
      </c>
      <c r="H138" s="195">
        <v>3784.46</v>
      </c>
      <c r="I138" s="196"/>
      <c r="J138" s="197">
        <f>ROUND(I138*H138,2)</f>
        <v>0</v>
      </c>
      <c r="K138" s="193" t="s">
        <v>143</v>
      </c>
      <c r="L138" s="59"/>
      <c r="M138" s="198" t="s">
        <v>21</v>
      </c>
      <c r="N138" s="199" t="s">
        <v>46</v>
      </c>
      <c r="O138" s="40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2" t="s">
        <v>144</v>
      </c>
      <c r="AT138" s="22" t="s">
        <v>139</v>
      </c>
      <c r="AU138" s="22" t="s">
        <v>85</v>
      </c>
      <c r="AY138" s="22" t="s">
        <v>137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2" t="s">
        <v>83</v>
      </c>
      <c r="BK138" s="202">
        <f>ROUND(I138*H138,2)</f>
        <v>0</v>
      </c>
      <c r="BL138" s="22" t="s">
        <v>144</v>
      </c>
      <c r="BM138" s="22" t="s">
        <v>207</v>
      </c>
    </row>
    <row r="139" spans="2:65" s="11" customFormat="1" ht="27">
      <c r="B139" s="203"/>
      <c r="C139" s="204"/>
      <c r="D139" s="205" t="s">
        <v>146</v>
      </c>
      <c r="E139" s="206" t="s">
        <v>21</v>
      </c>
      <c r="F139" s="207" t="s">
        <v>208</v>
      </c>
      <c r="G139" s="204"/>
      <c r="H139" s="208">
        <v>3784.46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146</v>
      </c>
      <c r="AU139" s="214" t="s">
        <v>85</v>
      </c>
      <c r="AV139" s="11" t="s">
        <v>85</v>
      </c>
      <c r="AW139" s="11" t="s">
        <v>38</v>
      </c>
      <c r="AX139" s="11" t="s">
        <v>75</v>
      </c>
      <c r="AY139" s="214" t="s">
        <v>137</v>
      </c>
    </row>
    <row r="140" spans="2:65" s="12" customFormat="1" ht="13.5">
      <c r="B140" s="215"/>
      <c r="C140" s="216"/>
      <c r="D140" s="217" t="s">
        <v>146</v>
      </c>
      <c r="E140" s="218" t="s">
        <v>21</v>
      </c>
      <c r="F140" s="219" t="s">
        <v>148</v>
      </c>
      <c r="G140" s="216"/>
      <c r="H140" s="220">
        <v>3784.46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146</v>
      </c>
      <c r="AU140" s="226" t="s">
        <v>85</v>
      </c>
      <c r="AV140" s="12" t="s">
        <v>144</v>
      </c>
      <c r="AW140" s="12" t="s">
        <v>38</v>
      </c>
      <c r="AX140" s="12" t="s">
        <v>83</v>
      </c>
      <c r="AY140" s="226" t="s">
        <v>137</v>
      </c>
    </row>
    <row r="141" spans="2:65" s="1" customFormat="1" ht="31.5" customHeight="1">
      <c r="B141" s="39"/>
      <c r="C141" s="191" t="s">
        <v>209</v>
      </c>
      <c r="D141" s="191" t="s">
        <v>139</v>
      </c>
      <c r="E141" s="192" t="s">
        <v>210</v>
      </c>
      <c r="F141" s="193" t="s">
        <v>211</v>
      </c>
      <c r="G141" s="194" t="s">
        <v>170</v>
      </c>
      <c r="H141" s="195">
        <v>183.5</v>
      </c>
      <c r="I141" s="196"/>
      <c r="J141" s="197">
        <f>ROUND(I141*H141,2)</f>
        <v>0</v>
      </c>
      <c r="K141" s="193" t="s">
        <v>143</v>
      </c>
      <c r="L141" s="59"/>
      <c r="M141" s="198" t="s">
        <v>21</v>
      </c>
      <c r="N141" s="199" t="s">
        <v>46</v>
      </c>
      <c r="O141" s="40"/>
      <c r="P141" s="200">
        <f>O141*H141</f>
        <v>0</v>
      </c>
      <c r="Q141" s="200">
        <v>4.2000000000000003E-2</v>
      </c>
      <c r="R141" s="200">
        <f>Q141*H141</f>
        <v>7.7070000000000007</v>
      </c>
      <c r="S141" s="200">
        <v>0</v>
      </c>
      <c r="T141" s="201">
        <f>S141*H141</f>
        <v>0</v>
      </c>
      <c r="AR141" s="22" t="s">
        <v>144</v>
      </c>
      <c r="AT141" s="22" t="s">
        <v>139</v>
      </c>
      <c r="AU141" s="22" t="s">
        <v>85</v>
      </c>
      <c r="AY141" s="22" t="s">
        <v>137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83</v>
      </c>
      <c r="BK141" s="202">
        <f>ROUND(I141*H141,2)</f>
        <v>0</v>
      </c>
      <c r="BL141" s="22" t="s">
        <v>144</v>
      </c>
      <c r="BM141" s="22" t="s">
        <v>212</v>
      </c>
    </row>
    <row r="142" spans="2:65" s="11" customFormat="1" ht="13.5">
      <c r="B142" s="203"/>
      <c r="C142" s="204"/>
      <c r="D142" s="205" t="s">
        <v>146</v>
      </c>
      <c r="E142" s="206" t="s">
        <v>21</v>
      </c>
      <c r="F142" s="207" t="s">
        <v>213</v>
      </c>
      <c r="G142" s="204"/>
      <c r="H142" s="208">
        <v>105.07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146</v>
      </c>
      <c r="AU142" s="214" t="s">
        <v>85</v>
      </c>
      <c r="AV142" s="11" t="s">
        <v>85</v>
      </c>
      <c r="AW142" s="11" t="s">
        <v>38</v>
      </c>
      <c r="AX142" s="11" t="s">
        <v>75</v>
      </c>
      <c r="AY142" s="214" t="s">
        <v>137</v>
      </c>
    </row>
    <row r="143" spans="2:65" s="11" customFormat="1" ht="13.5">
      <c r="B143" s="203"/>
      <c r="C143" s="204"/>
      <c r="D143" s="205" t="s">
        <v>146</v>
      </c>
      <c r="E143" s="206" t="s">
        <v>21</v>
      </c>
      <c r="F143" s="207" t="s">
        <v>173</v>
      </c>
      <c r="G143" s="204"/>
      <c r="H143" s="208">
        <v>78.430000000000007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146</v>
      </c>
      <c r="AU143" s="214" t="s">
        <v>85</v>
      </c>
      <c r="AV143" s="11" t="s">
        <v>85</v>
      </c>
      <c r="AW143" s="11" t="s">
        <v>38</v>
      </c>
      <c r="AX143" s="11" t="s">
        <v>75</v>
      </c>
      <c r="AY143" s="214" t="s">
        <v>137</v>
      </c>
    </row>
    <row r="144" spans="2:65" s="12" customFormat="1" ht="13.5">
      <c r="B144" s="215"/>
      <c r="C144" s="216"/>
      <c r="D144" s="217" t="s">
        <v>146</v>
      </c>
      <c r="E144" s="218" t="s">
        <v>21</v>
      </c>
      <c r="F144" s="219" t="s">
        <v>148</v>
      </c>
      <c r="G144" s="216"/>
      <c r="H144" s="220">
        <v>183.5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146</v>
      </c>
      <c r="AU144" s="226" t="s">
        <v>85</v>
      </c>
      <c r="AV144" s="12" t="s">
        <v>144</v>
      </c>
      <c r="AW144" s="12" t="s">
        <v>38</v>
      </c>
      <c r="AX144" s="12" t="s">
        <v>83</v>
      </c>
      <c r="AY144" s="226" t="s">
        <v>137</v>
      </c>
    </row>
    <row r="145" spans="2:65" s="1" customFormat="1" ht="31.5" customHeight="1">
      <c r="B145" s="39"/>
      <c r="C145" s="191" t="s">
        <v>214</v>
      </c>
      <c r="D145" s="191" t="s">
        <v>139</v>
      </c>
      <c r="E145" s="192" t="s">
        <v>215</v>
      </c>
      <c r="F145" s="193" t="s">
        <v>216</v>
      </c>
      <c r="G145" s="194" t="s">
        <v>170</v>
      </c>
      <c r="H145" s="195">
        <v>183.5</v>
      </c>
      <c r="I145" s="196"/>
      <c r="J145" s="197">
        <f>ROUND(I145*H145,2)</f>
        <v>0</v>
      </c>
      <c r="K145" s="193" t="s">
        <v>143</v>
      </c>
      <c r="L145" s="59"/>
      <c r="M145" s="198" t="s">
        <v>21</v>
      </c>
      <c r="N145" s="199" t="s">
        <v>46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144</v>
      </c>
      <c r="AT145" s="22" t="s">
        <v>139</v>
      </c>
      <c r="AU145" s="22" t="s">
        <v>85</v>
      </c>
      <c r="AY145" s="22" t="s">
        <v>137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83</v>
      </c>
      <c r="BK145" s="202">
        <f>ROUND(I145*H145,2)</f>
        <v>0</v>
      </c>
      <c r="BL145" s="22" t="s">
        <v>144</v>
      </c>
      <c r="BM145" s="22" t="s">
        <v>217</v>
      </c>
    </row>
    <row r="146" spans="2:65" s="11" customFormat="1" ht="13.5">
      <c r="B146" s="203"/>
      <c r="C146" s="204"/>
      <c r="D146" s="205" t="s">
        <v>146</v>
      </c>
      <c r="E146" s="206" t="s">
        <v>21</v>
      </c>
      <c r="F146" s="207" t="s">
        <v>213</v>
      </c>
      <c r="G146" s="204"/>
      <c r="H146" s="208">
        <v>105.07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146</v>
      </c>
      <c r="AU146" s="214" t="s">
        <v>85</v>
      </c>
      <c r="AV146" s="11" t="s">
        <v>85</v>
      </c>
      <c r="AW146" s="11" t="s">
        <v>38</v>
      </c>
      <c r="AX146" s="11" t="s">
        <v>75</v>
      </c>
      <c r="AY146" s="214" t="s">
        <v>137</v>
      </c>
    </row>
    <row r="147" spans="2:65" s="11" customFormat="1" ht="13.5">
      <c r="B147" s="203"/>
      <c r="C147" s="204"/>
      <c r="D147" s="205" t="s">
        <v>146</v>
      </c>
      <c r="E147" s="206" t="s">
        <v>21</v>
      </c>
      <c r="F147" s="207" t="s">
        <v>173</v>
      </c>
      <c r="G147" s="204"/>
      <c r="H147" s="208">
        <v>78.430000000000007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146</v>
      </c>
      <c r="AU147" s="214" t="s">
        <v>85</v>
      </c>
      <c r="AV147" s="11" t="s">
        <v>85</v>
      </c>
      <c r="AW147" s="11" t="s">
        <v>38</v>
      </c>
      <c r="AX147" s="11" t="s">
        <v>75</v>
      </c>
      <c r="AY147" s="214" t="s">
        <v>137</v>
      </c>
    </row>
    <row r="148" spans="2:65" s="12" customFormat="1" ht="13.5">
      <c r="B148" s="215"/>
      <c r="C148" s="216"/>
      <c r="D148" s="217" t="s">
        <v>146</v>
      </c>
      <c r="E148" s="218" t="s">
        <v>21</v>
      </c>
      <c r="F148" s="219" t="s">
        <v>148</v>
      </c>
      <c r="G148" s="216"/>
      <c r="H148" s="220">
        <v>183.5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146</v>
      </c>
      <c r="AU148" s="226" t="s">
        <v>85</v>
      </c>
      <c r="AV148" s="12" t="s">
        <v>144</v>
      </c>
      <c r="AW148" s="12" t="s">
        <v>38</v>
      </c>
      <c r="AX148" s="12" t="s">
        <v>83</v>
      </c>
      <c r="AY148" s="226" t="s">
        <v>137</v>
      </c>
    </row>
    <row r="149" spans="2:65" s="1" customFormat="1" ht="22.5" customHeight="1">
      <c r="B149" s="39"/>
      <c r="C149" s="191" t="s">
        <v>218</v>
      </c>
      <c r="D149" s="191" t="s">
        <v>139</v>
      </c>
      <c r="E149" s="192" t="s">
        <v>219</v>
      </c>
      <c r="F149" s="193" t="s">
        <v>220</v>
      </c>
      <c r="G149" s="194" t="s">
        <v>170</v>
      </c>
      <c r="H149" s="195">
        <v>183.5</v>
      </c>
      <c r="I149" s="196"/>
      <c r="J149" s="197">
        <f>ROUND(I149*H149,2)</f>
        <v>0</v>
      </c>
      <c r="K149" s="193" t="s">
        <v>143</v>
      </c>
      <c r="L149" s="59"/>
      <c r="M149" s="198" t="s">
        <v>21</v>
      </c>
      <c r="N149" s="199" t="s">
        <v>46</v>
      </c>
      <c r="O149" s="40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2" t="s">
        <v>144</v>
      </c>
      <c r="AT149" s="22" t="s">
        <v>139</v>
      </c>
      <c r="AU149" s="22" t="s">
        <v>85</v>
      </c>
      <c r="AY149" s="22" t="s">
        <v>137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2" t="s">
        <v>83</v>
      </c>
      <c r="BK149" s="202">
        <f>ROUND(I149*H149,2)</f>
        <v>0</v>
      </c>
      <c r="BL149" s="22" t="s">
        <v>144</v>
      </c>
      <c r="BM149" s="22" t="s">
        <v>221</v>
      </c>
    </row>
    <row r="150" spans="2:65" s="11" customFormat="1" ht="13.5">
      <c r="B150" s="203"/>
      <c r="C150" s="204"/>
      <c r="D150" s="205" t="s">
        <v>146</v>
      </c>
      <c r="E150" s="206" t="s">
        <v>21</v>
      </c>
      <c r="F150" s="207" t="s">
        <v>213</v>
      </c>
      <c r="G150" s="204"/>
      <c r="H150" s="208">
        <v>105.07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146</v>
      </c>
      <c r="AU150" s="214" t="s">
        <v>85</v>
      </c>
      <c r="AV150" s="11" t="s">
        <v>85</v>
      </c>
      <c r="AW150" s="11" t="s">
        <v>38</v>
      </c>
      <c r="AX150" s="11" t="s">
        <v>75</v>
      </c>
      <c r="AY150" s="214" t="s">
        <v>137</v>
      </c>
    </row>
    <row r="151" spans="2:65" s="11" customFormat="1" ht="13.5">
      <c r="B151" s="203"/>
      <c r="C151" s="204"/>
      <c r="D151" s="205" t="s">
        <v>146</v>
      </c>
      <c r="E151" s="206" t="s">
        <v>21</v>
      </c>
      <c r="F151" s="207" t="s">
        <v>173</v>
      </c>
      <c r="G151" s="204"/>
      <c r="H151" s="208">
        <v>78.430000000000007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146</v>
      </c>
      <c r="AU151" s="214" t="s">
        <v>85</v>
      </c>
      <c r="AV151" s="11" t="s">
        <v>85</v>
      </c>
      <c r="AW151" s="11" t="s">
        <v>38</v>
      </c>
      <c r="AX151" s="11" t="s">
        <v>75</v>
      </c>
      <c r="AY151" s="214" t="s">
        <v>137</v>
      </c>
    </row>
    <row r="152" spans="2:65" s="12" customFormat="1" ht="13.5">
      <c r="B152" s="215"/>
      <c r="C152" s="216"/>
      <c r="D152" s="217" t="s">
        <v>146</v>
      </c>
      <c r="E152" s="218" t="s">
        <v>21</v>
      </c>
      <c r="F152" s="219" t="s">
        <v>148</v>
      </c>
      <c r="G152" s="216"/>
      <c r="H152" s="220">
        <v>183.5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146</v>
      </c>
      <c r="AU152" s="226" t="s">
        <v>85</v>
      </c>
      <c r="AV152" s="12" t="s">
        <v>144</v>
      </c>
      <c r="AW152" s="12" t="s">
        <v>38</v>
      </c>
      <c r="AX152" s="12" t="s">
        <v>83</v>
      </c>
      <c r="AY152" s="226" t="s">
        <v>137</v>
      </c>
    </row>
    <row r="153" spans="2:65" s="1" customFormat="1" ht="31.5" customHeight="1">
      <c r="B153" s="39"/>
      <c r="C153" s="191" t="s">
        <v>9</v>
      </c>
      <c r="D153" s="191" t="s">
        <v>139</v>
      </c>
      <c r="E153" s="192" t="s">
        <v>222</v>
      </c>
      <c r="F153" s="193" t="s">
        <v>223</v>
      </c>
      <c r="G153" s="194" t="s">
        <v>170</v>
      </c>
      <c r="H153" s="195">
        <v>74.5</v>
      </c>
      <c r="I153" s="196"/>
      <c r="J153" s="197">
        <f>ROUND(I153*H153,2)</f>
        <v>0</v>
      </c>
      <c r="K153" s="193" t="s">
        <v>143</v>
      </c>
      <c r="L153" s="59"/>
      <c r="M153" s="198" t="s">
        <v>21</v>
      </c>
      <c r="N153" s="199" t="s">
        <v>46</v>
      </c>
      <c r="O153" s="40"/>
      <c r="P153" s="200">
        <f>O153*H153</f>
        <v>0</v>
      </c>
      <c r="Q153" s="200">
        <v>0.24101</v>
      </c>
      <c r="R153" s="200">
        <f>Q153*H153</f>
        <v>17.955245000000001</v>
      </c>
      <c r="S153" s="200">
        <v>0</v>
      </c>
      <c r="T153" s="201">
        <f>S153*H153</f>
        <v>0</v>
      </c>
      <c r="AR153" s="22" t="s">
        <v>144</v>
      </c>
      <c r="AT153" s="22" t="s">
        <v>139</v>
      </c>
      <c r="AU153" s="22" t="s">
        <v>85</v>
      </c>
      <c r="AY153" s="22" t="s">
        <v>137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83</v>
      </c>
      <c r="BK153" s="202">
        <f>ROUND(I153*H153,2)</f>
        <v>0</v>
      </c>
      <c r="BL153" s="22" t="s">
        <v>144</v>
      </c>
      <c r="BM153" s="22" t="s">
        <v>224</v>
      </c>
    </row>
    <row r="154" spans="2:65" s="11" customFormat="1" ht="13.5">
      <c r="B154" s="203"/>
      <c r="C154" s="204"/>
      <c r="D154" s="205" t="s">
        <v>146</v>
      </c>
      <c r="E154" s="206" t="s">
        <v>21</v>
      </c>
      <c r="F154" s="207" t="s">
        <v>225</v>
      </c>
      <c r="G154" s="204"/>
      <c r="H154" s="208">
        <v>74.5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146</v>
      </c>
      <c r="AU154" s="214" t="s">
        <v>85</v>
      </c>
      <c r="AV154" s="11" t="s">
        <v>85</v>
      </c>
      <c r="AW154" s="11" t="s">
        <v>38</v>
      </c>
      <c r="AX154" s="11" t="s">
        <v>75</v>
      </c>
      <c r="AY154" s="214" t="s">
        <v>137</v>
      </c>
    </row>
    <row r="155" spans="2:65" s="12" customFormat="1" ht="13.5">
      <c r="B155" s="215"/>
      <c r="C155" s="216"/>
      <c r="D155" s="205" t="s">
        <v>146</v>
      </c>
      <c r="E155" s="227" t="s">
        <v>21</v>
      </c>
      <c r="F155" s="228" t="s">
        <v>148</v>
      </c>
      <c r="G155" s="216"/>
      <c r="H155" s="229">
        <v>74.5</v>
      </c>
      <c r="I155" s="221"/>
      <c r="J155" s="216"/>
      <c r="K155" s="216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146</v>
      </c>
      <c r="AU155" s="226" t="s">
        <v>85</v>
      </c>
      <c r="AV155" s="12" t="s">
        <v>144</v>
      </c>
      <c r="AW155" s="12" t="s">
        <v>38</v>
      </c>
      <c r="AX155" s="12" t="s">
        <v>83</v>
      </c>
      <c r="AY155" s="226" t="s">
        <v>137</v>
      </c>
    </row>
    <row r="156" spans="2:65" s="10" customFormat="1" ht="29.85" customHeight="1">
      <c r="B156" s="174"/>
      <c r="C156" s="175"/>
      <c r="D156" s="188" t="s">
        <v>74</v>
      </c>
      <c r="E156" s="189" t="s">
        <v>194</v>
      </c>
      <c r="F156" s="189" t="s">
        <v>226</v>
      </c>
      <c r="G156" s="175"/>
      <c r="H156" s="175"/>
      <c r="I156" s="178"/>
      <c r="J156" s="190">
        <f>BK156</f>
        <v>0</v>
      </c>
      <c r="K156" s="175"/>
      <c r="L156" s="180"/>
      <c r="M156" s="181"/>
      <c r="N156" s="182"/>
      <c r="O156" s="182"/>
      <c r="P156" s="183">
        <f>SUM(P157:P219)</f>
        <v>0</v>
      </c>
      <c r="Q156" s="182"/>
      <c r="R156" s="183">
        <f>SUM(R157:R219)</f>
        <v>4.4409850000000004</v>
      </c>
      <c r="S156" s="182"/>
      <c r="T156" s="184">
        <f>SUM(T157:T219)</f>
        <v>171.12498999999997</v>
      </c>
      <c r="AR156" s="185" t="s">
        <v>83</v>
      </c>
      <c r="AT156" s="186" t="s">
        <v>74</v>
      </c>
      <c r="AU156" s="186" t="s">
        <v>83</v>
      </c>
      <c r="AY156" s="185" t="s">
        <v>137</v>
      </c>
      <c r="BK156" s="187">
        <f>SUM(BK157:BK219)</f>
        <v>0</v>
      </c>
    </row>
    <row r="157" spans="2:65" s="1" customFormat="1" ht="22.5" customHeight="1">
      <c r="B157" s="39"/>
      <c r="C157" s="191" t="s">
        <v>227</v>
      </c>
      <c r="D157" s="191" t="s">
        <v>139</v>
      </c>
      <c r="E157" s="192" t="s">
        <v>228</v>
      </c>
      <c r="F157" s="193" t="s">
        <v>229</v>
      </c>
      <c r="G157" s="194" t="s">
        <v>170</v>
      </c>
      <c r="H157" s="195">
        <v>183.5</v>
      </c>
      <c r="I157" s="196"/>
      <c r="J157" s="197">
        <f>ROUND(I157*H157,2)</f>
        <v>0</v>
      </c>
      <c r="K157" s="193" t="s">
        <v>21</v>
      </c>
      <c r="L157" s="59"/>
      <c r="M157" s="198" t="s">
        <v>21</v>
      </c>
      <c r="N157" s="199" t="s">
        <v>46</v>
      </c>
      <c r="O157" s="40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2" t="s">
        <v>144</v>
      </c>
      <c r="AT157" s="22" t="s">
        <v>139</v>
      </c>
      <c r="AU157" s="22" t="s">
        <v>85</v>
      </c>
      <c r="AY157" s="22" t="s">
        <v>137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83</v>
      </c>
      <c r="BK157" s="202">
        <f>ROUND(I157*H157,2)</f>
        <v>0</v>
      </c>
      <c r="BL157" s="22" t="s">
        <v>144</v>
      </c>
      <c r="BM157" s="22" t="s">
        <v>230</v>
      </c>
    </row>
    <row r="158" spans="2:65" s="11" customFormat="1" ht="13.5">
      <c r="B158" s="203"/>
      <c r="C158" s="204"/>
      <c r="D158" s="205" t="s">
        <v>146</v>
      </c>
      <c r="E158" s="206" t="s">
        <v>21</v>
      </c>
      <c r="F158" s="207" t="s">
        <v>231</v>
      </c>
      <c r="G158" s="204"/>
      <c r="H158" s="208">
        <v>183.5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146</v>
      </c>
      <c r="AU158" s="214" t="s">
        <v>85</v>
      </c>
      <c r="AV158" s="11" t="s">
        <v>85</v>
      </c>
      <c r="AW158" s="11" t="s">
        <v>38</v>
      </c>
      <c r="AX158" s="11" t="s">
        <v>75</v>
      </c>
      <c r="AY158" s="214" t="s">
        <v>137</v>
      </c>
    </row>
    <row r="159" spans="2:65" s="12" customFormat="1" ht="13.5">
      <c r="B159" s="215"/>
      <c r="C159" s="216"/>
      <c r="D159" s="217" t="s">
        <v>146</v>
      </c>
      <c r="E159" s="218" t="s">
        <v>21</v>
      </c>
      <c r="F159" s="219" t="s">
        <v>148</v>
      </c>
      <c r="G159" s="216"/>
      <c r="H159" s="220">
        <v>183.5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146</v>
      </c>
      <c r="AU159" s="226" t="s">
        <v>85</v>
      </c>
      <c r="AV159" s="12" t="s">
        <v>144</v>
      </c>
      <c r="AW159" s="12" t="s">
        <v>38</v>
      </c>
      <c r="AX159" s="12" t="s">
        <v>83</v>
      </c>
      <c r="AY159" s="226" t="s">
        <v>137</v>
      </c>
    </row>
    <row r="160" spans="2:65" s="1" customFormat="1" ht="31.5" customHeight="1">
      <c r="B160" s="39"/>
      <c r="C160" s="191" t="s">
        <v>232</v>
      </c>
      <c r="D160" s="191" t="s">
        <v>139</v>
      </c>
      <c r="E160" s="192" t="s">
        <v>233</v>
      </c>
      <c r="F160" s="193" t="s">
        <v>234</v>
      </c>
      <c r="G160" s="194" t="s">
        <v>170</v>
      </c>
      <c r="H160" s="195">
        <v>139</v>
      </c>
      <c r="I160" s="196"/>
      <c r="J160" s="197">
        <f>ROUND(I160*H160,2)</f>
        <v>0</v>
      </c>
      <c r="K160" s="193" t="s">
        <v>143</v>
      </c>
      <c r="L160" s="59"/>
      <c r="M160" s="198" t="s">
        <v>21</v>
      </c>
      <c r="N160" s="199" t="s">
        <v>46</v>
      </c>
      <c r="O160" s="40"/>
      <c r="P160" s="200">
        <f>O160*H160</f>
        <v>0</v>
      </c>
      <c r="Q160" s="200">
        <v>1.2999999999999999E-4</v>
      </c>
      <c r="R160" s="200">
        <f>Q160*H160</f>
        <v>1.8069999999999999E-2</v>
      </c>
      <c r="S160" s="200">
        <v>0</v>
      </c>
      <c r="T160" s="201">
        <f>S160*H160</f>
        <v>0</v>
      </c>
      <c r="AR160" s="22" t="s">
        <v>144</v>
      </c>
      <c r="AT160" s="22" t="s">
        <v>139</v>
      </c>
      <c r="AU160" s="22" t="s">
        <v>85</v>
      </c>
      <c r="AY160" s="22" t="s">
        <v>137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2" t="s">
        <v>83</v>
      </c>
      <c r="BK160" s="202">
        <f>ROUND(I160*H160,2)</f>
        <v>0</v>
      </c>
      <c r="BL160" s="22" t="s">
        <v>144</v>
      </c>
      <c r="BM160" s="22" t="s">
        <v>235</v>
      </c>
    </row>
    <row r="161" spans="2:65" s="11" customFormat="1" ht="13.5">
      <c r="B161" s="203"/>
      <c r="C161" s="204"/>
      <c r="D161" s="205" t="s">
        <v>146</v>
      </c>
      <c r="E161" s="206" t="s">
        <v>21</v>
      </c>
      <c r="F161" s="207" t="s">
        <v>236</v>
      </c>
      <c r="G161" s="204"/>
      <c r="H161" s="208">
        <v>139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146</v>
      </c>
      <c r="AU161" s="214" t="s">
        <v>85</v>
      </c>
      <c r="AV161" s="11" t="s">
        <v>85</v>
      </c>
      <c r="AW161" s="11" t="s">
        <v>38</v>
      </c>
      <c r="AX161" s="11" t="s">
        <v>75</v>
      </c>
      <c r="AY161" s="214" t="s">
        <v>137</v>
      </c>
    </row>
    <row r="162" spans="2:65" s="12" customFormat="1" ht="13.5">
      <c r="B162" s="215"/>
      <c r="C162" s="216"/>
      <c r="D162" s="217" t="s">
        <v>146</v>
      </c>
      <c r="E162" s="218" t="s">
        <v>21</v>
      </c>
      <c r="F162" s="219" t="s">
        <v>148</v>
      </c>
      <c r="G162" s="216"/>
      <c r="H162" s="220">
        <v>139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146</v>
      </c>
      <c r="AU162" s="226" t="s">
        <v>85</v>
      </c>
      <c r="AV162" s="12" t="s">
        <v>144</v>
      </c>
      <c r="AW162" s="12" t="s">
        <v>38</v>
      </c>
      <c r="AX162" s="12" t="s">
        <v>83</v>
      </c>
      <c r="AY162" s="226" t="s">
        <v>137</v>
      </c>
    </row>
    <row r="163" spans="2:65" s="1" customFormat="1" ht="22.5" customHeight="1">
      <c r="B163" s="39"/>
      <c r="C163" s="191" t="s">
        <v>237</v>
      </c>
      <c r="D163" s="191" t="s">
        <v>139</v>
      </c>
      <c r="E163" s="192" t="s">
        <v>238</v>
      </c>
      <c r="F163" s="193" t="s">
        <v>239</v>
      </c>
      <c r="G163" s="194" t="s">
        <v>240</v>
      </c>
      <c r="H163" s="195">
        <v>18</v>
      </c>
      <c r="I163" s="196"/>
      <c r="J163" s="197">
        <f>ROUND(I163*H163,2)</f>
        <v>0</v>
      </c>
      <c r="K163" s="193" t="s">
        <v>21</v>
      </c>
      <c r="L163" s="59"/>
      <c r="M163" s="198" t="s">
        <v>21</v>
      </c>
      <c r="N163" s="199" t="s">
        <v>46</v>
      </c>
      <c r="O163" s="40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2" t="s">
        <v>144</v>
      </c>
      <c r="AT163" s="22" t="s">
        <v>139</v>
      </c>
      <c r="AU163" s="22" t="s">
        <v>85</v>
      </c>
      <c r="AY163" s="22" t="s">
        <v>137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2" t="s">
        <v>83</v>
      </c>
      <c r="BK163" s="202">
        <f>ROUND(I163*H163,2)</f>
        <v>0</v>
      </c>
      <c r="BL163" s="22" t="s">
        <v>144</v>
      </c>
      <c r="BM163" s="22" t="s">
        <v>241</v>
      </c>
    </row>
    <row r="164" spans="2:65" s="11" customFormat="1" ht="13.5">
      <c r="B164" s="203"/>
      <c r="C164" s="204"/>
      <c r="D164" s="205" t="s">
        <v>146</v>
      </c>
      <c r="E164" s="206" t="s">
        <v>21</v>
      </c>
      <c r="F164" s="207" t="s">
        <v>242</v>
      </c>
      <c r="G164" s="204"/>
      <c r="H164" s="208">
        <v>18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146</v>
      </c>
      <c r="AU164" s="214" t="s">
        <v>85</v>
      </c>
      <c r="AV164" s="11" t="s">
        <v>85</v>
      </c>
      <c r="AW164" s="11" t="s">
        <v>38</v>
      </c>
      <c r="AX164" s="11" t="s">
        <v>75</v>
      </c>
      <c r="AY164" s="214" t="s">
        <v>137</v>
      </c>
    </row>
    <row r="165" spans="2:65" s="12" customFormat="1" ht="13.5">
      <c r="B165" s="215"/>
      <c r="C165" s="216"/>
      <c r="D165" s="217" t="s">
        <v>146</v>
      </c>
      <c r="E165" s="218" t="s">
        <v>21</v>
      </c>
      <c r="F165" s="219" t="s">
        <v>148</v>
      </c>
      <c r="G165" s="216"/>
      <c r="H165" s="220">
        <v>18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146</v>
      </c>
      <c r="AU165" s="226" t="s">
        <v>85</v>
      </c>
      <c r="AV165" s="12" t="s">
        <v>144</v>
      </c>
      <c r="AW165" s="12" t="s">
        <v>38</v>
      </c>
      <c r="AX165" s="12" t="s">
        <v>83</v>
      </c>
      <c r="AY165" s="226" t="s">
        <v>137</v>
      </c>
    </row>
    <row r="166" spans="2:65" s="1" customFormat="1" ht="22.5" customHeight="1">
      <c r="B166" s="39"/>
      <c r="C166" s="230" t="s">
        <v>243</v>
      </c>
      <c r="D166" s="230" t="s">
        <v>182</v>
      </c>
      <c r="E166" s="231" t="s">
        <v>244</v>
      </c>
      <c r="F166" s="232" t="s">
        <v>245</v>
      </c>
      <c r="G166" s="233" t="s">
        <v>240</v>
      </c>
      <c r="H166" s="234">
        <v>18</v>
      </c>
      <c r="I166" s="235"/>
      <c r="J166" s="236">
        <f>ROUND(I166*H166,2)</f>
        <v>0</v>
      </c>
      <c r="K166" s="232" t="s">
        <v>21</v>
      </c>
      <c r="L166" s="237"/>
      <c r="M166" s="238" t="s">
        <v>21</v>
      </c>
      <c r="N166" s="239" t="s">
        <v>46</v>
      </c>
      <c r="O166" s="40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2" t="s">
        <v>185</v>
      </c>
      <c r="AT166" s="22" t="s">
        <v>182</v>
      </c>
      <c r="AU166" s="22" t="s">
        <v>85</v>
      </c>
      <c r="AY166" s="22" t="s">
        <v>137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2" t="s">
        <v>83</v>
      </c>
      <c r="BK166" s="202">
        <f>ROUND(I166*H166,2)</f>
        <v>0</v>
      </c>
      <c r="BL166" s="22" t="s">
        <v>144</v>
      </c>
      <c r="BM166" s="22" t="s">
        <v>246</v>
      </c>
    </row>
    <row r="167" spans="2:65" s="11" customFormat="1" ht="13.5">
      <c r="B167" s="203"/>
      <c r="C167" s="204"/>
      <c r="D167" s="205" t="s">
        <v>146</v>
      </c>
      <c r="E167" s="206" t="s">
        <v>21</v>
      </c>
      <c r="F167" s="207" t="s">
        <v>242</v>
      </c>
      <c r="G167" s="204"/>
      <c r="H167" s="208">
        <v>18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146</v>
      </c>
      <c r="AU167" s="214" t="s">
        <v>85</v>
      </c>
      <c r="AV167" s="11" t="s">
        <v>85</v>
      </c>
      <c r="AW167" s="11" t="s">
        <v>38</v>
      </c>
      <c r="AX167" s="11" t="s">
        <v>75</v>
      </c>
      <c r="AY167" s="214" t="s">
        <v>137</v>
      </c>
    </row>
    <row r="168" spans="2:65" s="12" customFormat="1" ht="13.5">
      <c r="B168" s="215"/>
      <c r="C168" s="216"/>
      <c r="D168" s="217" t="s">
        <v>146</v>
      </c>
      <c r="E168" s="218" t="s">
        <v>21</v>
      </c>
      <c r="F168" s="219" t="s">
        <v>148</v>
      </c>
      <c r="G168" s="216"/>
      <c r="H168" s="220">
        <v>18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146</v>
      </c>
      <c r="AU168" s="226" t="s">
        <v>85</v>
      </c>
      <c r="AV168" s="12" t="s">
        <v>144</v>
      </c>
      <c r="AW168" s="12" t="s">
        <v>38</v>
      </c>
      <c r="AX168" s="12" t="s">
        <v>83</v>
      </c>
      <c r="AY168" s="226" t="s">
        <v>137</v>
      </c>
    </row>
    <row r="169" spans="2:65" s="1" customFormat="1" ht="22.5" customHeight="1">
      <c r="B169" s="39"/>
      <c r="C169" s="191" t="s">
        <v>247</v>
      </c>
      <c r="D169" s="191" t="s">
        <v>139</v>
      </c>
      <c r="E169" s="192" t="s">
        <v>248</v>
      </c>
      <c r="F169" s="193" t="s">
        <v>249</v>
      </c>
      <c r="G169" s="194" t="s">
        <v>240</v>
      </c>
      <c r="H169" s="195">
        <v>5</v>
      </c>
      <c r="I169" s="196"/>
      <c r="J169" s="197">
        <f>ROUND(I169*H169,2)</f>
        <v>0</v>
      </c>
      <c r="K169" s="193" t="s">
        <v>21</v>
      </c>
      <c r="L169" s="59"/>
      <c r="M169" s="198" t="s">
        <v>21</v>
      </c>
      <c r="N169" s="199" t="s">
        <v>46</v>
      </c>
      <c r="O169" s="40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2" t="s">
        <v>144</v>
      </c>
      <c r="AT169" s="22" t="s">
        <v>139</v>
      </c>
      <c r="AU169" s="22" t="s">
        <v>85</v>
      </c>
      <c r="AY169" s="22" t="s">
        <v>137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83</v>
      </c>
      <c r="BK169" s="202">
        <f>ROUND(I169*H169,2)</f>
        <v>0</v>
      </c>
      <c r="BL169" s="22" t="s">
        <v>144</v>
      </c>
      <c r="BM169" s="22" t="s">
        <v>250</v>
      </c>
    </row>
    <row r="170" spans="2:65" s="1" customFormat="1" ht="22.5" customHeight="1">
      <c r="B170" s="39"/>
      <c r="C170" s="191" t="s">
        <v>251</v>
      </c>
      <c r="D170" s="191" t="s">
        <v>139</v>
      </c>
      <c r="E170" s="192" t="s">
        <v>252</v>
      </c>
      <c r="F170" s="193" t="s">
        <v>253</v>
      </c>
      <c r="G170" s="194" t="s">
        <v>240</v>
      </c>
      <c r="H170" s="195">
        <v>12</v>
      </c>
      <c r="I170" s="196"/>
      <c r="J170" s="197">
        <f>ROUND(I170*H170,2)</f>
        <v>0</v>
      </c>
      <c r="K170" s="193" t="s">
        <v>21</v>
      </c>
      <c r="L170" s="59"/>
      <c r="M170" s="198" t="s">
        <v>21</v>
      </c>
      <c r="N170" s="199" t="s">
        <v>46</v>
      </c>
      <c r="O170" s="40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2" t="s">
        <v>144</v>
      </c>
      <c r="AT170" s="22" t="s">
        <v>139</v>
      </c>
      <c r="AU170" s="22" t="s">
        <v>85</v>
      </c>
      <c r="AY170" s="22" t="s">
        <v>137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83</v>
      </c>
      <c r="BK170" s="202">
        <f>ROUND(I170*H170,2)</f>
        <v>0</v>
      </c>
      <c r="BL170" s="22" t="s">
        <v>144</v>
      </c>
      <c r="BM170" s="22" t="s">
        <v>254</v>
      </c>
    </row>
    <row r="171" spans="2:65" s="11" customFormat="1" ht="13.5">
      <c r="B171" s="203"/>
      <c r="C171" s="204"/>
      <c r="D171" s="205" t="s">
        <v>146</v>
      </c>
      <c r="E171" s="206" t="s">
        <v>21</v>
      </c>
      <c r="F171" s="207" t="s">
        <v>255</v>
      </c>
      <c r="G171" s="204"/>
      <c r="H171" s="208">
        <v>12</v>
      </c>
      <c r="I171" s="209"/>
      <c r="J171" s="204"/>
      <c r="K171" s="204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146</v>
      </c>
      <c r="AU171" s="214" t="s">
        <v>85</v>
      </c>
      <c r="AV171" s="11" t="s">
        <v>85</v>
      </c>
      <c r="AW171" s="11" t="s">
        <v>38</v>
      </c>
      <c r="AX171" s="11" t="s">
        <v>75</v>
      </c>
      <c r="AY171" s="214" t="s">
        <v>137</v>
      </c>
    </row>
    <row r="172" spans="2:65" s="12" customFormat="1" ht="13.5">
      <c r="B172" s="215"/>
      <c r="C172" s="216"/>
      <c r="D172" s="217" t="s">
        <v>146</v>
      </c>
      <c r="E172" s="218" t="s">
        <v>21</v>
      </c>
      <c r="F172" s="219" t="s">
        <v>148</v>
      </c>
      <c r="G172" s="216"/>
      <c r="H172" s="220">
        <v>12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146</v>
      </c>
      <c r="AU172" s="226" t="s">
        <v>85</v>
      </c>
      <c r="AV172" s="12" t="s">
        <v>144</v>
      </c>
      <c r="AW172" s="12" t="s">
        <v>38</v>
      </c>
      <c r="AX172" s="12" t="s">
        <v>83</v>
      </c>
      <c r="AY172" s="226" t="s">
        <v>137</v>
      </c>
    </row>
    <row r="173" spans="2:65" s="1" customFormat="1" ht="31.5" customHeight="1">
      <c r="B173" s="39"/>
      <c r="C173" s="191" t="s">
        <v>256</v>
      </c>
      <c r="D173" s="191" t="s">
        <v>139</v>
      </c>
      <c r="E173" s="192" t="s">
        <v>257</v>
      </c>
      <c r="F173" s="193" t="s">
        <v>258</v>
      </c>
      <c r="G173" s="194" t="s">
        <v>240</v>
      </c>
      <c r="H173" s="195">
        <v>254</v>
      </c>
      <c r="I173" s="196"/>
      <c r="J173" s="197">
        <f>ROUND(I173*H173,2)</f>
        <v>0</v>
      </c>
      <c r="K173" s="193" t="s">
        <v>143</v>
      </c>
      <c r="L173" s="59"/>
      <c r="M173" s="198" t="s">
        <v>21</v>
      </c>
      <c r="N173" s="199" t="s">
        <v>46</v>
      </c>
      <c r="O173" s="40"/>
      <c r="P173" s="200">
        <f>O173*H173</f>
        <v>0</v>
      </c>
      <c r="Q173" s="200">
        <v>0</v>
      </c>
      <c r="R173" s="200">
        <f>Q173*H173</f>
        <v>0</v>
      </c>
      <c r="S173" s="200">
        <v>5.5E-2</v>
      </c>
      <c r="T173" s="201">
        <f>S173*H173</f>
        <v>13.97</v>
      </c>
      <c r="AR173" s="22" t="s">
        <v>144</v>
      </c>
      <c r="AT173" s="22" t="s">
        <v>139</v>
      </c>
      <c r="AU173" s="22" t="s">
        <v>85</v>
      </c>
      <c r="AY173" s="22" t="s">
        <v>137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2" t="s">
        <v>83</v>
      </c>
      <c r="BK173" s="202">
        <f>ROUND(I173*H173,2)</f>
        <v>0</v>
      </c>
      <c r="BL173" s="22" t="s">
        <v>144</v>
      </c>
      <c r="BM173" s="22" t="s">
        <v>259</v>
      </c>
    </row>
    <row r="174" spans="2:65" s="11" customFormat="1" ht="13.5">
      <c r="B174" s="203"/>
      <c r="C174" s="204"/>
      <c r="D174" s="205" t="s">
        <v>146</v>
      </c>
      <c r="E174" s="206" t="s">
        <v>21</v>
      </c>
      <c r="F174" s="207" t="s">
        <v>260</v>
      </c>
      <c r="G174" s="204"/>
      <c r="H174" s="208">
        <v>254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146</v>
      </c>
      <c r="AU174" s="214" t="s">
        <v>85</v>
      </c>
      <c r="AV174" s="11" t="s">
        <v>85</v>
      </c>
      <c r="AW174" s="11" t="s">
        <v>38</v>
      </c>
      <c r="AX174" s="11" t="s">
        <v>75</v>
      </c>
      <c r="AY174" s="214" t="s">
        <v>137</v>
      </c>
    </row>
    <row r="175" spans="2:65" s="12" customFormat="1" ht="13.5">
      <c r="B175" s="215"/>
      <c r="C175" s="216"/>
      <c r="D175" s="217" t="s">
        <v>146</v>
      </c>
      <c r="E175" s="218" t="s">
        <v>21</v>
      </c>
      <c r="F175" s="219" t="s">
        <v>148</v>
      </c>
      <c r="G175" s="216"/>
      <c r="H175" s="220">
        <v>254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146</v>
      </c>
      <c r="AU175" s="226" t="s">
        <v>85</v>
      </c>
      <c r="AV175" s="12" t="s">
        <v>144</v>
      </c>
      <c r="AW175" s="12" t="s">
        <v>38</v>
      </c>
      <c r="AX175" s="12" t="s">
        <v>83</v>
      </c>
      <c r="AY175" s="226" t="s">
        <v>137</v>
      </c>
    </row>
    <row r="176" spans="2:65" s="1" customFormat="1" ht="31.5" customHeight="1">
      <c r="B176" s="39"/>
      <c r="C176" s="191" t="s">
        <v>261</v>
      </c>
      <c r="D176" s="191" t="s">
        <v>139</v>
      </c>
      <c r="E176" s="192" t="s">
        <v>262</v>
      </c>
      <c r="F176" s="193" t="s">
        <v>263</v>
      </c>
      <c r="G176" s="194" t="s">
        <v>170</v>
      </c>
      <c r="H176" s="195">
        <v>5.76</v>
      </c>
      <c r="I176" s="196"/>
      <c r="J176" s="197">
        <f>ROUND(I176*H176,2)</f>
        <v>0</v>
      </c>
      <c r="K176" s="193" t="s">
        <v>143</v>
      </c>
      <c r="L176" s="59"/>
      <c r="M176" s="198" t="s">
        <v>21</v>
      </c>
      <c r="N176" s="199" t="s">
        <v>46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7.5999999999999998E-2</v>
      </c>
      <c r="T176" s="201">
        <f>S176*H176</f>
        <v>0.43775999999999998</v>
      </c>
      <c r="AR176" s="22" t="s">
        <v>144</v>
      </c>
      <c r="AT176" s="22" t="s">
        <v>139</v>
      </c>
      <c r="AU176" s="22" t="s">
        <v>85</v>
      </c>
      <c r="AY176" s="22" t="s">
        <v>137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83</v>
      </c>
      <c r="BK176" s="202">
        <f>ROUND(I176*H176,2)</f>
        <v>0</v>
      </c>
      <c r="BL176" s="22" t="s">
        <v>144</v>
      </c>
      <c r="BM176" s="22" t="s">
        <v>264</v>
      </c>
    </row>
    <row r="177" spans="2:65" s="11" customFormat="1" ht="13.5">
      <c r="B177" s="203"/>
      <c r="C177" s="204"/>
      <c r="D177" s="205" t="s">
        <v>146</v>
      </c>
      <c r="E177" s="206" t="s">
        <v>21</v>
      </c>
      <c r="F177" s="207" t="s">
        <v>265</v>
      </c>
      <c r="G177" s="204"/>
      <c r="H177" s="208">
        <v>5.76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146</v>
      </c>
      <c r="AU177" s="214" t="s">
        <v>85</v>
      </c>
      <c r="AV177" s="11" t="s">
        <v>85</v>
      </c>
      <c r="AW177" s="11" t="s">
        <v>38</v>
      </c>
      <c r="AX177" s="11" t="s">
        <v>75</v>
      </c>
      <c r="AY177" s="214" t="s">
        <v>137</v>
      </c>
    </row>
    <row r="178" spans="2:65" s="12" customFormat="1" ht="13.5">
      <c r="B178" s="215"/>
      <c r="C178" s="216"/>
      <c r="D178" s="217" t="s">
        <v>146</v>
      </c>
      <c r="E178" s="218" t="s">
        <v>21</v>
      </c>
      <c r="F178" s="219" t="s">
        <v>148</v>
      </c>
      <c r="G178" s="216"/>
      <c r="H178" s="220">
        <v>5.76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146</v>
      </c>
      <c r="AU178" s="226" t="s">
        <v>85</v>
      </c>
      <c r="AV178" s="12" t="s">
        <v>144</v>
      </c>
      <c r="AW178" s="12" t="s">
        <v>38</v>
      </c>
      <c r="AX178" s="12" t="s">
        <v>83</v>
      </c>
      <c r="AY178" s="226" t="s">
        <v>137</v>
      </c>
    </row>
    <row r="179" spans="2:65" s="1" customFormat="1" ht="31.5" customHeight="1">
      <c r="B179" s="39"/>
      <c r="C179" s="191" t="s">
        <v>266</v>
      </c>
      <c r="D179" s="191" t="s">
        <v>139</v>
      </c>
      <c r="E179" s="192" t="s">
        <v>267</v>
      </c>
      <c r="F179" s="193" t="s">
        <v>268</v>
      </c>
      <c r="G179" s="194" t="s">
        <v>170</v>
      </c>
      <c r="H179" s="195">
        <v>176.35</v>
      </c>
      <c r="I179" s="196"/>
      <c r="J179" s="197">
        <f>ROUND(I179*H179,2)</f>
        <v>0</v>
      </c>
      <c r="K179" s="193" t="s">
        <v>143</v>
      </c>
      <c r="L179" s="59"/>
      <c r="M179" s="198" t="s">
        <v>21</v>
      </c>
      <c r="N179" s="199" t="s">
        <v>46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2.5000000000000001E-2</v>
      </c>
      <c r="T179" s="201">
        <f>S179*H179</f>
        <v>4.4087500000000004</v>
      </c>
      <c r="AR179" s="22" t="s">
        <v>144</v>
      </c>
      <c r="AT179" s="22" t="s">
        <v>139</v>
      </c>
      <c r="AU179" s="22" t="s">
        <v>85</v>
      </c>
      <c r="AY179" s="22" t="s">
        <v>137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83</v>
      </c>
      <c r="BK179" s="202">
        <f>ROUND(I179*H179,2)</f>
        <v>0</v>
      </c>
      <c r="BL179" s="22" t="s">
        <v>144</v>
      </c>
      <c r="BM179" s="22" t="s">
        <v>269</v>
      </c>
    </row>
    <row r="180" spans="2:65" s="11" customFormat="1" ht="13.5">
      <c r="B180" s="203"/>
      <c r="C180" s="204"/>
      <c r="D180" s="205" t="s">
        <v>146</v>
      </c>
      <c r="E180" s="206" t="s">
        <v>21</v>
      </c>
      <c r="F180" s="207" t="s">
        <v>270</v>
      </c>
      <c r="G180" s="204"/>
      <c r="H180" s="208">
        <v>176.35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146</v>
      </c>
      <c r="AU180" s="214" t="s">
        <v>85</v>
      </c>
      <c r="AV180" s="11" t="s">
        <v>85</v>
      </c>
      <c r="AW180" s="11" t="s">
        <v>38</v>
      </c>
      <c r="AX180" s="11" t="s">
        <v>75</v>
      </c>
      <c r="AY180" s="214" t="s">
        <v>137</v>
      </c>
    </row>
    <row r="181" spans="2:65" s="12" customFormat="1" ht="13.5">
      <c r="B181" s="215"/>
      <c r="C181" s="216"/>
      <c r="D181" s="217" t="s">
        <v>146</v>
      </c>
      <c r="E181" s="218" t="s">
        <v>21</v>
      </c>
      <c r="F181" s="219" t="s">
        <v>148</v>
      </c>
      <c r="G181" s="216"/>
      <c r="H181" s="220">
        <v>176.35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146</v>
      </c>
      <c r="AU181" s="226" t="s">
        <v>85</v>
      </c>
      <c r="AV181" s="12" t="s">
        <v>144</v>
      </c>
      <c r="AW181" s="12" t="s">
        <v>38</v>
      </c>
      <c r="AX181" s="12" t="s">
        <v>83</v>
      </c>
      <c r="AY181" s="226" t="s">
        <v>137</v>
      </c>
    </row>
    <row r="182" spans="2:65" s="1" customFormat="1" ht="31.5" customHeight="1">
      <c r="B182" s="39"/>
      <c r="C182" s="191" t="s">
        <v>271</v>
      </c>
      <c r="D182" s="191" t="s">
        <v>139</v>
      </c>
      <c r="E182" s="192" t="s">
        <v>272</v>
      </c>
      <c r="F182" s="193" t="s">
        <v>273</v>
      </c>
      <c r="G182" s="194" t="s">
        <v>170</v>
      </c>
      <c r="H182" s="195">
        <v>4.32</v>
      </c>
      <c r="I182" s="196"/>
      <c r="J182" s="197">
        <f>ROUND(I182*H182,2)</f>
        <v>0</v>
      </c>
      <c r="K182" s="193" t="s">
        <v>143</v>
      </c>
      <c r="L182" s="59"/>
      <c r="M182" s="198" t="s">
        <v>21</v>
      </c>
      <c r="N182" s="199" t="s">
        <v>46</v>
      </c>
      <c r="O182" s="40"/>
      <c r="P182" s="200">
        <f>O182*H182</f>
        <v>0</v>
      </c>
      <c r="Q182" s="200">
        <v>0</v>
      </c>
      <c r="R182" s="200">
        <f>Q182*H182</f>
        <v>0</v>
      </c>
      <c r="S182" s="200">
        <v>7.2999999999999995E-2</v>
      </c>
      <c r="T182" s="201">
        <f>S182*H182</f>
        <v>0.31535999999999997</v>
      </c>
      <c r="AR182" s="22" t="s">
        <v>144</v>
      </c>
      <c r="AT182" s="22" t="s">
        <v>139</v>
      </c>
      <c r="AU182" s="22" t="s">
        <v>85</v>
      </c>
      <c r="AY182" s="22" t="s">
        <v>137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83</v>
      </c>
      <c r="BK182" s="202">
        <f>ROUND(I182*H182,2)</f>
        <v>0</v>
      </c>
      <c r="BL182" s="22" t="s">
        <v>144</v>
      </c>
      <c r="BM182" s="22" t="s">
        <v>274</v>
      </c>
    </row>
    <row r="183" spans="2:65" s="11" customFormat="1" ht="13.5">
      <c r="B183" s="203"/>
      <c r="C183" s="204"/>
      <c r="D183" s="205" t="s">
        <v>146</v>
      </c>
      <c r="E183" s="206" t="s">
        <v>21</v>
      </c>
      <c r="F183" s="207" t="s">
        <v>275</v>
      </c>
      <c r="G183" s="204"/>
      <c r="H183" s="208">
        <v>2.16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146</v>
      </c>
      <c r="AU183" s="214" t="s">
        <v>85</v>
      </c>
      <c r="AV183" s="11" t="s">
        <v>85</v>
      </c>
      <c r="AW183" s="11" t="s">
        <v>38</v>
      </c>
      <c r="AX183" s="11" t="s">
        <v>75</v>
      </c>
      <c r="AY183" s="214" t="s">
        <v>137</v>
      </c>
    </row>
    <row r="184" spans="2:65" s="11" customFormat="1" ht="13.5">
      <c r="B184" s="203"/>
      <c r="C184" s="204"/>
      <c r="D184" s="205" t="s">
        <v>146</v>
      </c>
      <c r="E184" s="206" t="s">
        <v>21</v>
      </c>
      <c r="F184" s="207" t="s">
        <v>276</v>
      </c>
      <c r="G184" s="204"/>
      <c r="H184" s="208">
        <v>1.92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146</v>
      </c>
      <c r="AU184" s="214" t="s">
        <v>85</v>
      </c>
      <c r="AV184" s="11" t="s">
        <v>85</v>
      </c>
      <c r="AW184" s="11" t="s">
        <v>38</v>
      </c>
      <c r="AX184" s="11" t="s">
        <v>75</v>
      </c>
      <c r="AY184" s="214" t="s">
        <v>137</v>
      </c>
    </row>
    <row r="185" spans="2:65" s="11" customFormat="1" ht="13.5">
      <c r="B185" s="203"/>
      <c r="C185" s="204"/>
      <c r="D185" s="205" t="s">
        <v>146</v>
      </c>
      <c r="E185" s="206" t="s">
        <v>21</v>
      </c>
      <c r="F185" s="207" t="s">
        <v>277</v>
      </c>
      <c r="G185" s="204"/>
      <c r="H185" s="208">
        <v>0.24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146</v>
      </c>
      <c r="AU185" s="214" t="s">
        <v>85</v>
      </c>
      <c r="AV185" s="11" t="s">
        <v>85</v>
      </c>
      <c r="AW185" s="11" t="s">
        <v>38</v>
      </c>
      <c r="AX185" s="11" t="s">
        <v>75</v>
      </c>
      <c r="AY185" s="214" t="s">
        <v>137</v>
      </c>
    </row>
    <row r="186" spans="2:65" s="12" customFormat="1" ht="13.5">
      <c r="B186" s="215"/>
      <c r="C186" s="216"/>
      <c r="D186" s="217" t="s">
        <v>146</v>
      </c>
      <c r="E186" s="218" t="s">
        <v>21</v>
      </c>
      <c r="F186" s="219" t="s">
        <v>148</v>
      </c>
      <c r="G186" s="216"/>
      <c r="H186" s="220">
        <v>4.32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146</v>
      </c>
      <c r="AU186" s="226" t="s">
        <v>85</v>
      </c>
      <c r="AV186" s="12" t="s">
        <v>144</v>
      </c>
      <c r="AW186" s="12" t="s">
        <v>38</v>
      </c>
      <c r="AX186" s="12" t="s">
        <v>83</v>
      </c>
      <c r="AY186" s="226" t="s">
        <v>137</v>
      </c>
    </row>
    <row r="187" spans="2:65" s="1" customFormat="1" ht="31.5" customHeight="1">
      <c r="B187" s="39"/>
      <c r="C187" s="191" t="s">
        <v>278</v>
      </c>
      <c r="D187" s="191" t="s">
        <v>139</v>
      </c>
      <c r="E187" s="192" t="s">
        <v>279</v>
      </c>
      <c r="F187" s="193" t="s">
        <v>280</v>
      </c>
      <c r="G187" s="194" t="s">
        <v>170</v>
      </c>
      <c r="H187" s="195">
        <v>735.24</v>
      </c>
      <c r="I187" s="196"/>
      <c r="J187" s="197">
        <f>ROUND(I187*H187,2)</f>
        <v>0</v>
      </c>
      <c r="K187" s="193" t="s">
        <v>143</v>
      </c>
      <c r="L187" s="59"/>
      <c r="M187" s="198" t="s">
        <v>21</v>
      </c>
      <c r="N187" s="199" t="s">
        <v>46</v>
      </c>
      <c r="O187" s="40"/>
      <c r="P187" s="200">
        <f>O187*H187</f>
        <v>0</v>
      </c>
      <c r="Q187" s="200">
        <v>0</v>
      </c>
      <c r="R187" s="200">
        <f>Q187*H187</f>
        <v>0</v>
      </c>
      <c r="S187" s="200">
        <v>5.0999999999999997E-2</v>
      </c>
      <c r="T187" s="201">
        <f>S187*H187</f>
        <v>37.497239999999998</v>
      </c>
      <c r="AR187" s="22" t="s">
        <v>144</v>
      </c>
      <c r="AT187" s="22" t="s">
        <v>139</v>
      </c>
      <c r="AU187" s="22" t="s">
        <v>85</v>
      </c>
      <c r="AY187" s="22" t="s">
        <v>137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83</v>
      </c>
      <c r="BK187" s="202">
        <f>ROUND(I187*H187,2)</f>
        <v>0</v>
      </c>
      <c r="BL187" s="22" t="s">
        <v>144</v>
      </c>
      <c r="BM187" s="22" t="s">
        <v>281</v>
      </c>
    </row>
    <row r="188" spans="2:65" s="11" customFormat="1" ht="13.5">
      <c r="B188" s="203"/>
      <c r="C188" s="204"/>
      <c r="D188" s="205" t="s">
        <v>146</v>
      </c>
      <c r="E188" s="206" t="s">
        <v>21</v>
      </c>
      <c r="F188" s="207" t="s">
        <v>282</v>
      </c>
      <c r="G188" s="204"/>
      <c r="H188" s="208">
        <v>729.6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146</v>
      </c>
      <c r="AU188" s="214" t="s">
        <v>85</v>
      </c>
      <c r="AV188" s="11" t="s">
        <v>85</v>
      </c>
      <c r="AW188" s="11" t="s">
        <v>38</v>
      </c>
      <c r="AX188" s="11" t="s">
        <v>75</v>
      </c>
      <c r="AY188" s="214" t="s">
        <v>137</v>
      </c>
    </row>
    <row r="189" spans="2:65" s="11" customFormat="1" ht="13.5">
      <c r="B189" s="203"/>
      <c r="C189" s="204"/>
      <c r="D189" s="205" t="s">
        <v>146</v>
      </c>
      <c r="E189" s="206" t="s">
        <v>21</v>
      </c>
      <c r="F189" s="207" t="s">
        <v>283</v>
      </c>
      <c r="G189" s="204"/>
      <c r="H189" s="208">
        <v>5.64</v>
      </c>
      <c r="I189" s="209"/>
      <c r="J189" s="204"/>
      <c r="K189" s="204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146</v>
      </c>
      <c r="AU189" s="214" t="s">
        <v>85</v>
      </c>
      <c r="AV189" s="11" t="s">
        <v>85</v>
      </c>
      <c r="AW189" s="11" t="s">
        <v>38</v>
      </c>
      <c r="AX189" s="11" t="s">
        <v>75</v>
      </c>
      <c r="AY189" s="214" t="s">
        <v>137</v>
      </c>
    </row>
    <row r="190" spans="2:65" s="12" customFormat="1" ht="13.5">
      <c r="B190" s="215"/>
      <c r="C190" s="216"/>
      <c r="D190" s="217" t="s">
        <v>146</v>
      </c>
      <c r="E190" s="218" t="s">
        <v>21</v>
      </c>
      <c r="F190" s="219" t="s">
        <v>148</v>
      </c>
      <c r="G190" s="216"/>
      <c r="H190" s="220">
        <v>735.24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146</v>
      </c>
      <c r="AU190" s="226" t="s">
        <v>85</v>
      </c>
      <c r="AV190" s="12" t="s">
        <v>144</v>
      </c>
      <c r="AW190" s="12" t="s">
        <v>38</v>
      </c>
      <c r="AX190" s="12" t="s">
        <v>83</v>
      </c>
      <c r="AY190" s="226" t="s">
        <v>137</v>
      </c>
    </row>
    <row r="191" spans="2:65" s="1" customFormat="1" ht="31.5" customHeight="1">
      <c r="B191" s="39"/>
      <c r="C191" s="191" t="s">
        <v>284</v>
      </c>
      <c r="D191" s="191" t="s">
        <v>139</v>
      </c>
      <c r="E191" s="192" t="s">
        <v>285</v>
      </c>
      <c r="F191" s="193" t="s">
        <v>286</v>
      </c>
      <c r="G191" s="194" t="s">
        <v>170</v>
      </c>
      <c r="H191" s="195">
        <v>3.78</v>
      </c>
      <c r="I191" s="196"/>
      <c r="J191" s="197">
        <f>ROUND(I191*H191,2)</f>
        <v>0</v>
      </c>
      <c r="K191" s="193" t="s">
        <v>143</v>
      </c>
      <c r="L191" s="59"/>
      <c r="M191" s="198" t="s">
        <v>21</v>
      </c>
      <c r="N191" s="199" t="s">
        <v>46</v>
      </c>
      <c r="O191" s="40"/>
      <c r="P191" s="200">
        <f>O191*H191</f>
        <v>0</v>
      </c>
      <c r="Q191" s="200">
        <v>0</v>
      </c>
      <c r="R191" s="200">
        <f>Q191*H191</f>
        <v>0</v>
      </c>
      <c r="S191" s="200">
        <v>6.2E-2</v>
      </c>
      <c r="T191" s="201">
        <f>S191*H191</f>
        <v>0.23435999999999998</v>
      </c>
      <c r="AR191" s="22" t="s">
        <v>144</v>
      </c>
      <c r="AT191" s="22" t="s">
        <v>139</v>
      </c>
      <c r="AU191" s="22" t="s">
        <v>85</v>
      </c>
      <c r="AY191" s="22" t="s">
        <v>137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2" t="s">
        <v>83</v>
      </c>
      <c r="BK191" s="202">
        <f>ROUND(I191*H191,2)</f>
        <v>0</v>
      </c>
      <c r="BL191" s="22" t="s">
        <v>144</v>
      </c>
      <c r="BM191" s="22" t="s">
        <v>287</v>
      </c>
    </row>
    <row r="192" spans="2:65" s="11" customFormat="1" ht="13.5">
      <c r="B192" s="203"/>
      <c r="C192" s="204"/>
      <c r="D192" s="205" t="s">
        <v>146</v>
      </c>
      <c r="E192" s="206" t="s">
        <v>21</v>
      </c>
      <c r="F192" s="207" t="s">
        <v>288</v>
      </c>
      <c r="G192" s="204"/>
      <c r="H192" s="208">
        <v>3.78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146</v>
      </c>
      <c r="AU192" s="214" t="s">
        <v>85</v>
      </c>
      <c r="AV192" s="11" t="s">
        <v>85</v>
      </c>
      <c r="AW192" s="11" t="s">
        <v>38</v>
      </c>
      <c r="AX192" s="11" t="s">
        <v>75</v>
      </c>
      <c r="AY192" s="214" t="s">
        <v>137</v>
      </c>
    </row>
    <row r="193" spans="2:65" s="12" customFormat="1" ht="13.5">
      <c r="B193" s="215"/>
      <c r="C193" s="216"/>
      <c r="D193" s="217" t="s">
        <v>146</v>
      </c>
      <c r="E193" s="218" t="s">
        <v>21</v>
      </c>
      <c r="F193" s="219" t="s">
        <v>148</v>
      </c>
      <c r="G193" s="216"/>
      <c r="H193" s="220">
        <v>3.78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146</v>
      </c>
      <c r="AU193" s="226" t="s">
        <v>85</v>
      </c>
      <c r="AV193" s="12" t="s">
        <v>144</v>
      </c>
      <c r="AW193" s="12" t="s">
        <v>38</v>
      </c>
      <c r="AX193" s="12" t="s">
        <v>83</v>
      </c>
      <c r="AY193" s="226" t="s">
        <v>137</v>
      </c>
    </row>
    <row r="194" spans="2:65" s="1" customFormat="1" ht="22.5" customHeight="1">
      <c r="B194" s="39"/>
      <c r="C194" s="191" t="s">
        <v>289</v>
      </c>
      <c r="D194" s="191" t="s">
        <v>139</v>
      </c>
      <c r="E194" s="192" t="s">
        <v>290</v>
      </c>
      <c r="F194" s="193" t="s">
        <v>291</v>
      </c>
      <c r="G194" s="194" t="s">
        <v>170</v>
      </c>
      <c r="H194" s="195">
        <v>37.799999999999997</v>
      </c>
      <c r="I194" s="196"/>
      <c r="J194" s="197">
        <f>ROUND(I194*H194,2)</f>
        <v>0</v>
      </c>
      <c r="K194" s="193" t="s">
        <v>143</v>
      </c>
      <c r="L194" s="59"/>
      <c r="M194" s="198" t="s">
        <v>21</v>
      </c>
      <c r="N194" s="199" t="s">
        <v>46</v>
      </c>
      <c r="O194" s="40"/>
      <c r="P194" s="200">
        <f>O194*H194</f>
        <v>0</v>
      </c>
      <c r="Q194" s="200">
        <v>0</v>
      </c>
      <c r="R194" s="200">
        <f>Q194*H194</f>
        <v>0</v>
      </c>
      <c r="S194" s="200">
        <v>0.16900000000000001</v>
      </c>
      <c r="T194" s="201">
        <f>S194*H194</f>
        <v>6.3882000000000003</v>
      </c>
      <c r="AR194" s="22" t="s">
        <v>144</v>
      </c>
      <c r="AT194" s="22" t="s">
        <v>139</v>
      </c>
      <c r="AU194" s="22" t="s">
        <v>85</v>
      </c>
      <c r="AY194" s="22" t="s">
        <v>137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2" t="s">
        <v>83</v>
      </c>
      <c r="BK194" s="202">
        <f>ROUND(I194*H194,2)</f>
        <v>0</v>
      </c>
      <c r="BL194" s="22" t="s">
        <v>144</v>
      </c>
      <c r="BM194" s="22" t="s">
        <v>292</v>
      </c>
    </row>
    <row r="195" spans="2:65" s="11" customFormat="1" ht="13.5">
      <c r="B195" s="203"/>
      <c r="C195" s="204"/>
      <c r="D195" s="205" t="s">
        <v>146</v>
      </c>
      <c r="E195" s="206" t="s">
        <v>21</v>
      </c>
      <c r="F195" s="207" t="s">
        <v>293</v>
      </c>
      <c r="G195" s="204"/>
      <c r="H195" s="208">
        <v>37.799999999999997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146</v>
      </c>
      <c r="AU195" s="214" t="s">
        <v>85</v>
      </c>
      <c r="AV195" s="11" t="s">
        <v>85</v>
      </c>
      <c r="AW195" s="11" t="s">
        <v>38</v>
      </c>
      <c r="AX195" s="11" t="s">
        <v>75</v>
      </c>
      <c r="AY195" s="214" t="s">
        <v>137</v>
      </c>
    </row>
    <row r="196" spans="2:65" s="12" customFormat="1" ht="13.5">
      <c r="B196" s="215"/>
      <c r="C196" s="216"/>
      <c r="D196" s="217" t="s">
        <v>146</v>
      </c>
      <c r="E196" s="218" t="s">
        <v>21</v>
      </c>
      <c r="F196" s="219" t="s">
        <v>148</v>
      </c>
      <c r="G196" s="216"/>
      <c r="H196" s="220">
        <v>37.799999999999997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146</v>
      </c>
      <c r="AU196" s="226" t="s">
        <v>85</v>
      </c>
      <c r="AV196" s="12" t="s">
        <v>144</v>
      </c>
      <c r="AW196" s="12" t="s">
        <v>38</v>
      </c>
      <c r="AX196" s="12" t="s">
        <v>83</v>
      </c>
      <c r="AY196" s="226" t="s">
        <v>137</v>
      </c>
    </row>
    <row r="197" spans="2:65" s="1" customFormat="1" ht="22.5" customHeight="1">
      <c r="B197" s="39"/>
      <c r="C197" s="191" t="s">
        <v>294</v>
      </c>
      <c r="D197" s="191" t="s">
        <v>139</v>
      </c>
      <c r="E197" s="192" t="s">
        <v>295</v>
      </c>
      <c r="F197" s="193" t="s">
        <v>296</v>
      </c>
      <c r="G197" s="194" t="s">
        <v>170</v>
      </c>
      <c r="H197" s="195">
        <v>111.7</v>
      </c>
      <c r="I197" s="196"/>
      <c r="J197" s="197">
        <f>ROUND(I197*H197,2)</f>
        <v>0</v>
      </c>
      <c r="K197" s="193" t="s">
        <v>143</v>
      </c>
      <c r="L197" s="59"/>
      <c r="M197" s="198" t="s">
        <v>21</v>
      </c>
      <c r="N197" s="199" t="s">
        <v>46</v>
      </c>
      <c r="O197" s="40"/>
      <c r="P197" s="200">
        <f>O197*H197</f>
        <v>0</v>
      </c>
      <c r="Q197" s="200">
        <v>0</v>
      </c>
      <c r="R197" s="200">
        <f>Q197*H197</f>
        <v>0</v>
      </c>
      <c r="S197" s="200">
        <v>0.16900000000000001</v>
      </c>
      <c r="T197" s="201">
        <f>S197*H197</f>
        <v>18.877300000000002</v>
      </c>
      <c r="AR197" s="22" t="s">
        <v>199</v>
      </c>
      <c r="AT197" s="22" t="s">
        <v>139</v>
      </c>
      <c r="AU197" s="22" t="s">
        <v>85</v>
      </c>
      <c r="AY197" s="22" t="s">
        <v>137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2" t="s">
        <v>83</v>
      </c>
      <c r="BK197" s="202">
        <f>ROUND(I197*H197,2)</f>
        <v>0</v>
      </c>
      <c r="BL197" s="22" t="s">
        <v>199</v>
      </c>
      <c r="BM197" s="22" t="s">
        <v>297</v>
      </c>
    </row>
    <row r="198" spans="2:65" s="11" customFormat="1" ht="13.5">
      <c r="B198" s="203"/>
      <c r="C198" s="204"/>
      <c r="D198" s="205" t="s">
        <v>146</v>
      </c>
      <c r="E198" s="206" t="s">
        <v>21</v>
      </c>
      <c r="F198" s="207" t="s">
        <v>298</v>
      </c>
      <c r="G198" s="204"/>
      <c r="H198" s="208">
        <v>111.7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146</v>
      </c>
      <c r="AU198" s="214" t="s">
        <v>85</v>
      </c>
      <c r="AV198" s="11" t="s">
        <v>85</v>
      </c>
      <c r="AW198" s="11" t="s">
        <v>38</v>
      </c>
      <c r="AX198" s="11" t="s">
        <v>75</v>
      </c>
      <c r="AY198" s="214" t="s">
        <v>137</v>
      </c>
    </row>
    <row r="199" spans="2:65" s="12" customFormat="1" ht="13.5">
      <c r="B199" s="215"/>
      <c r="C199" s="216"/>
      <c r="D199" s="217" t="s">
        <v>146</v>
      </c>
      <c r="E199" s="218" t="s">
        <v>21</v>
      </c>
      <c r="F199" s="219" t="s">
        <v>148</v>
      </c>
      <c r="G199" s="216"/>
      <c r="H199" s="220">
        <v>111.7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146</v>
      </c>
      <c r="AU199" s="226" t="s">
        <v>85</v>
      </c>
      <c r="AV199" s="12" t="s">
        <v>144</v>
      </c>
      <c r="AW199" s="12" t="s">
        <v>38</v>
      </c>
      <c r="AX199" s="12" t="s">
        <v>83</v>
      </c>
      <c r="AY199" s="226" t="s">
        <v>137</v>
      </c>
    </row>
    <row r="200" spans="2:65" s="1" customFormat="1" ht="31.5" customHeight="1">
      <c r="B200" s="39"/>
      <c r="C200" s="191" t="s">
        <v>299</v>
      </c>
      <c r="D200" s="191" t="s">
        <v>139</v>
      </c>
      <c r="E200" s="192" t="s">
        <v>300</v>
      </c>
      <c r="F200" s="193" t="s">
        <v>301</v>
      </c>
      <c r="G200" s="194" t="s">
        <v>170</v>
      </c>
      <c r="H200" s="195">
        <v>26.3</v>
      </c>
      <c r="I200" s="196"/>
      <c r="J200" s="197">
        <f>ROUND(I200*H200,2)</f>
        <v>0</v>
      </c>
      <c r="K200" s="193" t="s">
        <v>143</v>
      </c>
      <c r="L200" s="59"/>
      <c r="M200" s="198" t="s">
        <v>21</v>
      </c>
      <c r="N200" s="199" t="s">
        <v>46</v>
      </c>
      <c r="O200" s="40"/>
      <c r="P200" s="200">
        <f>O200*H200</f>
        <v>0</v>
      </c>
      <c r="Q200" s="200">
        <v>0</v>
      </c>
      <c r="R200" s="200">
        <f>Q200*H200</f>
        <v>0</v>
      </c>
      <c r="S200" s="200">
        <v>8.8999999999999996E-2</v>
      </c>
      <c r="T200" s="201">
        <f>S200*H200</f>
        <v>2.3407</v>
      </c>
      <c r="AR200" s="22" t="s">
        <v>144</v>
      </c>
      <c r="AT200" s="22" t="s">
        <v>139</v>
      </c>
      <c r="AU200" s="22" t="s">
        <v>85</v>
      </c>
      <c r="AY200" s="22" t="s">
        <v>137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2" t="s">
        <v>83</v>
      </c>
      <c r="BK200" s="202">
        <f>ROUND(I200*H200,2)</f>
        <v>0</v>
      </c>
      <c r="BL200" s="22" t="s">
        <v>144</v>
      </c>
      <c r="BM200" s="22" t="s">
        <v>302</v>
      </c>
    </row>
    <row r="201" spans="2:65" s="11" customFormat="1" ht="13.5">
      <c r="B201" s="203"/>
      <c r="C201" s="204"/>
      <c r="D201" s="205" t="s">
        <v>146</v>
      </c>
      <c r="E201" s="206" t="s">
        <v>21</v>
      </c>
      <c r="F201" s="207" t="s">
        <v>303</v>
      </c>
      <c r="G201" s="204"/>
      <c r="H201" s="208">
        <v>26.3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146</v>
      </c>
      <c r="AU201" s="214" t="s">
        <v>85</v>
      </c>
      <c r="AV201" s="11" t="s">
        <v>85</v>
      </c>
      <c r="AW201" s="11" t="s">
        <v>38</v>
      </c>
      <c r="AX201" s="11" t="s">
        <v>75</v>
      </c>
      <c r="AY201" s="214" t="s">
        <v>137</v>
      </c>
    </row>
    <row r="202" spans="2:65" s="12" customFormat="1" ht="13.5">
      <c r="B202" s="215"/>
      <c r="C202" s="216"/>
      <c r="D202" s="217" t="s">
        <v>146</v>
      </c>
      <c r="E202" s="218" t="s">
        <v>21</v>
      </c>
      <c r="F202" s="219" t="s">
        <v>148</v>
      </c>
      <c r="G202" s="216"/>
      <c r="H202" s="220">
        <v>26.3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146</v>
      </c>
      <c r="AU202" s="226" t="s">
        <v>85</v>
      </c>
      <c r="AV202" s="12" t="s">
        <v>144</v>
      </c>
      <c r="AW202" s="12" t="s">
        <v>38</v>
      </c>
      <c r="AX202" s="12" t="s">
        <v>83</v>
      </c>
      <c r="AY202" s="226" t="s">
        <v>137</v>
      </c>
    </row>
    <row r="203" spans="2:65" s="1" customFormat="1" ht="31.5" customHeight="1">
      <c r="B203" s="39"/>
      <c r="C203" s="191" t="s">
        <v>304</v>
      </c>
      <c r="D203" s="191" t="s">
        <v>139</v>
      </c>
      <c r="E203" s="192" t="s">
        <v>305</v>
      </c>
      <c r="F203" s="193" t="s">
        <v>306</v>
      </c>
      <c r="G203" s="194" t="s">
        <v>170</v>
      </c>
      <c r="H203" s="195">
        <v>1007.62</v>
      </c>
      <c r="I203" s="196"/>
      <c r="J203" s="197">
        <f>ROUND(I203*H203,2)</f>
        <v>0</v>
      </c>
      <c r="K203" s="193" t="s">
        <v>143</v>
      </c>
      <c r="L203" s="59"/>
      <c r="M203" s="198" t="s">
        <v>21</v>
      </c>
      <c r="N203" s="199" t="s">
        <v>46</v>
      </c>
      <c r="O203" s="40"/>
      <c r="P203" s="200">
        <f>O203*H203</f>
        <v>0</v>
      </c>
      <c r="Q203" s="200">
        <v>0</v>
      </c>
      <c r="R203" s="200">
        <f>Q203*H203</f>
        <v>0</v>
      </c>
      <c r="S203" s="200">
        <v>8.5999999999999993E-2</v>
      </c>
      <c r="T203" s="201">
        <f>S203*H203</f>
        <v>86.655319999999989</v>
      </c>
      <c r="AR203" s="22" t="s">
        <v>144</v>
      </c>
      <c r="AT203" s="22" t="s">
        <v>139</v>
      </c>
      <c r="AU203" s="22" t="s">
        <v>85</v>
      </c>
      <c r="AY203" s="22" t="s">
        <v>137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2" t="s">
        <v>83</v>
      </c>
      <c r="BK203" s="202">
        <f>ROUND(I203*H203,2)</f>
        <v>0</v>
      </c>
      <c r="BL203" s="22" t="s">
        <v>144</v>
      </c>
      <c r="BM203" s="22" t="s">
        <v>307</v>
      </c>
    </row>
    <row r="204" spans="2:65" s="11" customFormat="1" ht="13.5">
      <c r="B204" s="203"/>
      <c r="C204" s="204"/>
      <c r="D204" s="205" t="s">
        <v>146</v>
      </c>
      <c r="E204" s="206" t="s">
        <v>21</v>
      </c>
      <c r="F204" s="207" t="s">
        <v>308</v>
      </c>
      <c r="G204" s="204"/>
      <c r="H204" s="208">
        <v>1007.62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146</v>
      </c>
      <c r="AU204" s="214" t="s">
        <v>85</v>
      </c>
      <c r="AV204" s="11" t="s">
        <v>85</v>
      </c>
      <c r="AW204" s="11" t="s">
        <v>38</v>
      </c>
      <c r="AX204" s="11" t="s">
        <v>75</v>
      </c>
      <c r="AY204" s="214" t="s">
        <v>137</v>
      </c>
    </row>
    <row r="205" spans="2:65" s="12" customFormat="1" ht="13.5">
      <c r="B205" s="215"/>
      <c r="C205" s="216"/>
      <c r="D205" s="217" t="s">
        <v>146</v>
      </c>
      <c r="E205" s="218" t="s">
        <v>21</v>
      </c>
      <c r="F205" s="219" t="s">
        <v>148</v>
      </c>
      <c r="G205" s="216"/>
      <c r="H205" s="220">
        <v>1007.62</v>
      </c>
      <c r="I205" s="221"/>
      <c r="J205" s="216"/>
      <c r="K205" s="216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146</v>
      </c>
      <c r="AU205" s="226" t="s">
        <v>85</v>
      </c>
      <c r="AV205" s="12" t="s">
        <v>144</v>
      </c>
      <c r="AW205" s="12" t="s">
        <v>38</v>
      </c>
      <c r="AX205" s="12" t="s">
        <v>83</v>
      </c>
      <c r="AY205" s="226" t="s">
        <v>137</v>
      </c>
    </row>
    <row r="206" spans="2:65" s="1" customFormat="1" ht="22.5" customHeight="1">
      <c r="B206" s="39"/>
      <c r="C206" s="191" t="s">
        <v>309</v>
      </c>
      <c r="D206" s="191" t="s">
        <v>139</v>
      </c>
      <c r="E206" s="192" t="s">
        <v>310</v>
      </c>
      <c r="F206" s="193" t="s">
        <v>311</v>
      </c>
      <c r="G206" s="194" t="s">
        <v>170</v>
      </c>
      <c r="H206" s="195">
        <v>447.7</v>
      </c>
      <c r="I206" s="196"/>
      <c r="J206" s="197">
        <f>ROUND(I206*H206,2)</f>
        <v>0</v>
      </c>
      <c r="K206" s="193" t="s">
        <v>143</v>
      </c>
      <c r="L206" s="59"/>
      <c r="M206" s="198" t="s">
        <v>21</v>
      </c>
      <c r="N206" s="199" t="s">
        <v>46</v>
      </c>
      <c r="O206" s="40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AR206" s="22" t="s">
        <v>144</v>
      </c>
      <c r="AT206" s="22" t="s">
        <v>139</v>
      </c>
      <c r="AU206" s="22" t="s">
        <v>85</v>
      </c>
      <c r="AY206" s="22" t="s">
        <v>137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2" t="s">
        <v>83</v>
      </c>
      <c r="BK206" s="202">
        <f>ROUND(I206*H206,2)</f>
        <v>0</v>
      </c>
      <c r="BL206" s="22" t="s">
        <v>144</v>
      </c>
      <c r="BM206" s="22" t="s">
        <v>312</v>
      </c>
    </row>
    <row r="207" spans="2:65" s="11" customFormat="1" ht="13.5">
      <c r="B207" s="203"/>
      <c r="C207" s="204"/>
      <c r="D207" s="205" t="s">
        <v>146</v>
      </c>
      <c r="E207" s="206" t="s">
        <v>21</v>
      </c>
      <c r="F207" s="207" t="s">
        <v>313</v>
      </c>
      <c r="G207" s="204"/>
      <c r="H207" s="208">
        <v>447.7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146</v>
      </c>
      <c r="AU207" s="214" t="s">
        <v>85</v>
      </c>
      <c r="AV207" s="11" t="s">
        <v>85</v>
      </c>
      <c r="AW207" s="11" t="s">
        <v>38</v>
      </c>
      <c r="AX207" s="11" t="s">
        <v>75</v>
      </c>
      <c r="AY207" s="214" t="s">
        <v>137</v>
      </c>
    </row>
    <row r="208" spans="2:65" s="12" customFormat="1" ht="13.5">
      <c r="B208" s="215"/>
      <c r="C208" s="216"/>
      <c r="D208" s="217" t="s">
        <v>146</v>
      </c>
      <c r="E208" s="218" t="s">
        <v>21</v>
      </c>
      <c r="F208" s="219" t="s">
        <v>148</v>
      </c>
      <c r="G208" s="216"/>
      <c r="H208" s="220">
        <v>447.7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146</v>
      </c>
      <c r="AU208" s="226" t="s">
        <v>85</v>
      </c>
      <c r="AV208" s="12" t="s">
        <v>144</v>
      </c>
      <c r="AW208" s="12" t="s">
        <v>38</v>
      </c>
      <c r="AX208" s="12" t="s">
        <v>83</v>
      </c>
      <c r="AY208" s="226" t="s">
        <v>137</v>
      </c>
    </row>
    <row r="209" spans="2:65" s="1" customFormat="1" ht="22.5" customHeight="1">
      <c r="B209" s="39"/>
      <c r="C209" s="191" t="s">
        <v>314</v>
      </c>
      <c r="D209" s="191" t="s">
        <v>139</v>
      </c>
      <c r="E209" s="192" t="s">
        <v>315</v>
      </c>
      <c r="F209" s="193" t="s">
        <v>311</v>
      </c>
      <c r="G209" s="194" t="s">
        <v>170</v>
      </c>
      <c r="H209" s="195">
        <v>183.5</v>
      </c>
      <c r="I209" s="196"/>
      <c r="J209" s="197">
        <f>ROUND(I209*H209,2)</f>
        <v>0</v>
      </c>
      <c r="K209" s="193" t="s">
        <v>21</v>
      </c>
      <c r="L209" s="59"/>
      <c r="M209" s="198" t="s">
        <v>21</v>
      </c>
      <c r="N209" s="199" t="s">
        <v>46</v>
      </c>
      <c r="O209" s="40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AR209" s="22" t="s">
        <v>144</v>
      </c>
      <c r="AT209" s="22" t="s">
        <v>139</v>
      </c>
      <c r="AU209" s="22" t="s">
        <v>85</v>
      </c>
      <c r="AY209" s="22" t="s">
        <v>137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2" t="s">
        <v>83</v>
      </c>
      <c r="BK209" s="202">
        <f>ROUND(I209*H209,2)</f>
        <v>0</v>
      </c>
      <c r="BL209" s="22" t="s">
        <v>144</v>
      </c>
      <c r="BM209" s="22" t="s">
        <v>316</v>
      </c>
    </row>
    <row r="210" spans="2:65" s="11" customFormat="1" ht="13.5">
      <c r="B210" s="203"/>
      <c r="C210" s="204"/>
      <c r="D210" s="205" t="s">
        <v>146</v>
      </c>
      <c r="E210" s="206" t="s">
        <v>21</v>
      </c>
      <c r="F210" s="207" t="s">
        <v>317</v>
      </c>
      <c r="G210" s="204"/>
      <c r="H210" s="208">
        <v>106.2</v>
      </c>
      <c r="I210" s="209"/>
      <c r="J210" s="204"/>
      <c r="K210" s="204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146</v>
      </c>
      <c r="AU210" s="214" t="s">
        <v>85</v>
      </c>
      <c r="AV210" s="11" t="s">
        <v>85</v>
      </c>
      <c r="AW210" s="11" t="s">
        <v>38</v>
      </c>
      <c r="AX210" s="11" t="s">
        <v>75</v>
      </c>
      <c r="AY210" s="214" t="s">
        <v>137</v>
      </c>
    </row>
    <row r="211" spans="2:65" s="11" customFormat="1" ht="13.5">
      <c r="B211" s="203"/>
      <c r="C211" s="204"/>
      <c r="D211" s="205" t="s">
        <v>146</v>
      </c>
      <c r="E211" s="206" t="s">
        <v>21</v>
      </c>
      <c r="F211" s="207" t="s">
        <v>318</v>
      </c>
      <c r="G211" s="204"/>
      <c r="H211" s="208">
        <v>41.6</v>
      </c>
      <c r="I211" s="209"/>
      <c r="J211" s="204"/>
      <c r="K211" s="204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146</v>
      </c>
      <c r="AU211" s="214" t="s">
        <v>85</v>
      </c>
      <c r="AV211" s="11" t="s">
        <v>85</v>
      </c>
      <c r="AW211" s="11" t="s">
        <v>38</v>
      </c>
      <c r="AX211" s="11" t="s">
        <v>75</v>
      </c>
      <c r="AY211" s="214" t="s">
        <v>137</v>
      </c>
    </row>
    <row r="212" spans="2:65" s="11" customFormat="1" ht="13.5">
      <c r="B212" s="203"/>
      <c r="C212" s="204"/>
      <c r="D212" s="205" t="s">
        <v>146</v>
      </c>
      <c r="E212" s="206" t="s">
        <v>21</v>
      </c>
      <c r="F212" s="207" t="s">
        <v>319</v>
      </c>
      <c r="G212" s="204"/>
      <c r="H212" s="208">
        <v>35.700000000000003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146</v>
      </c>
      <c r="AU212" s="214" t="s">
        <v>85</v>
      </c>
      <c r="AV212" s="11" t="s">
        <v>85</v>
      </c>
      <c r="AW212" s="11" t="s">
        <v>38</v>
      </c>
      <c r="AX212" s="11" t="s">
        <v>75</v>
      </c>
      <c r="AY212" s="214" t="s">
        <v>137</v>
      </c>
    </row>
    <row r="213" spans="2:65" s="12" customFormat="1" ht="13.5">
      <c r="B213" s="215"/>
      <c r="C213" s="216"/>
      <c r="D213" s="217" t="s">
        <v>146</v>
      </c>
      <c r="E213" s="218" t="s">
        <v>21</v>
      </c>
      <c r="F213" s="219" t="s">
        <v>148</v>
      </c>
      <c r="G213" s="216"/>
      <c r="H213" s="220">
        <v>183.5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146</v>
      </c>
      <c r="AU213" s="226" t="s">
        <v>85</v>
      </c>
      <c r="AV213" s="12" t="s">
        <v>144</v>
      </c>
      <c r="AW213" s="12" t="s">
        <v>38</v>
      </c>
      <c r="AX213" s="12" t="s">
        <v>83</v>
      </c>
      <c r="AY213" s="226" t="s">
        <v>137</v>
      </c>
    </row>
    <row r="214" spans="2:65" s="1" customFormat="1" ht="31.5" customHeight="1">
      <c r="B214" s="39"/>
      <c r="C214" s="191" t="s">
        <v>320</v>
      </c>
      <c r="D214" s="191" t="s">
        <v>139</v>
      </c>
      <c r="E214" s="192" t="s">
        <v>321</v>
      </c>
      <c r="F214" s="193" t="s">
        <v>322</v>
      </c>
      <c r="G214" s="194" t="s">
        <v>170</v>
      </c>
      <c r="H214" s="195">
        <v>95</v>
      </c>
      <c r="I214" s="196"/>
      <c r="J214" s="197">
        <f>ROUND(I214*H214,2)</f>
        <v>0</v>
      </c>
      <c r="K214" s="193" t="s">
        <v>143</v>
      </c>
      <c r="L214" s="59"/>
      <c r="M214" s="198" t="s">
        <v>21</v>
      </c>
      <c r="N214" s="199" t="s">
        <v>46</v>
      </c>
      <c r="O214" s="40"/>
      <c r="P214" s="200">
        <f>O214*H214</f>
        <v>0</v>
      </c>
      <c r="Q214" s="200">
        <v>3.8850000000000003E-2</v>
      </c>
      <c r="R214" s="200">
        <f>Q214*H214</f>
        <v>3.6907500000000004</v>
      </c>
      <c r="S214" s="200">
        <v>0</v>
      </c>
      <c r="T214" s="201">
        <f>S214*H214</f>
        <v>0</v>
      </c>
      <c r="AR214" s="22" t="s">
        <v>144</v>
      </c>
      <c r="AT214" s="22" t="s">
        <v>139</v>
      </c>
      <c r="AU214" s="22" t="s">
        <v>85</v>
      </c>
      <c r="AY214" s="22" t="s">
        <v>137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22" t="s">
        <v>83</v>
      </c>
      <c r="BK214" s="202">
        <f>ROUND(I214*H214,2)</f>
        <v>0</v>
      </c>
      <c r="BL214" s="22" t="s">
        <v>144</v>
      </c>
      <c r="BM214" s="22" t="s">
        <v>323</v>
      </c>
    </row>
    <row r="215" spans="2:65" s="11" customFormat="1" ht="13.5">
      <c r="B215" s="203"/>
      <c r="C215" s="204"/>
      <c r="D215" s="205" t="s">
        <v>146</v>
      </c>
      <c r="E215" s="206" t="s">
        <v>21</v>
      </c>
      <c r="F215" s="207" t="s">
        <v>324</v>
      </c>
      <c r="G215" s="204"/>
      <c r="H215" s="208">
        <v>95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146</v>
      </c>
      <c r="AU215" s="214" t="s">
        <v>85</v>
      </c>
      <c r="AV215" s="11" t="s">
        <v>85</v>
      </c>
      <c r="AW215" s="11" t="s">
        <v>38</v>
      </c>
      <c r="AX215" s="11" t="s">
        <v>75</v>
      </c>
      <c r="AY215" s="214" t="s">
        <v>137</v>
      </c>
    </row>
    <row r="216" spans="2:65" s="12" customFormat="1" ht="13.5">
      <c r="B216" s="215"/>
      <c r="C216" s="216"/>
      <c r="D216" s="217" t="s">
        <v>146</v>
      </c>
      <c r="E216" s="218" t="s">
        <v>21</v>
      </c>
      <c r="F216" s="219" t="s">
        <v>148</v>
      </c>
      <c r="G216" s="216"/>
      <c r="H216" s="220">
        <v>95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146</v>
      </c>
      <c r="AU216" s="226" t="s">
        <v>85</v>
      </c>
      <c r="AV216" s="12" t="s">
        <v>144</v>
      </c>
      <c r="AW216" s="12" t="s">
        <v>38</v>
      </c>
      <c r="AX216" s="12" t="s">
        <v>83</v>
      </c>
      <c r="AY216" s="226" t="s">
        <v>137</v>
      </c>
    </row>
    <row r="217" spans="2:65" s="1" customFormat="1" ht="31.5" customHeight="1">
      <c r="B217" s="39"/>
      <c r="C217" s="191" t="s">
        <v>325</v>
      </c>
      <c r="D217" s="191" t="s">
        <v>139</v>
      </c>
      <c r="E217" s="192" t="s">
        <v>326</v>
      </c>
      <c r="F217" s="193" t="s">
        <v>327</v>
      </c>
      <c r="G217" s="194" t="s">
        <v>170</v>
      </c>
      <c r="H217" s="195">
        <v>18.350000000000001</v>
      </c>
      <c r="I217" s="196"/>
      <c r="J217" s="197">
        <f>ROUND(I217*H217,2)</f>
        <v>0</v>
      </c>
      <c r="K217" s="193" t="s">
        <v>143</v>
      </c>
      <c r="L217" s="59"/>
      <c r="M217" s="198" t="s">
        <v>21</v>
      </c>
      <c r="N217" s="199" t="s">
        <v>46</v>
      </c>
      <c r="O217" s="40"/>
      <c r="P217" s="200">
        <f>O217*H217</f>
        <v>0</v>
      </c>
      <c r="Q217" s="200">
        <v>3.9899999999999998E-2</v>
      </c>
      <c r="R217" s="200">
        <f>Q217*H217</f>
        <v>0.73216500000000007</v>
      </c>
      <c r="S217" s="200">
        <v>0</v>
      </c>
      <c r="T217" s="201">
        <f>S217*H217</f>
        <v>0</v>
      </c>
      <c r="AR217" s="22" t="s">
        <v>144</v>
      </c>
      <c r="AT217" s="22" t="s">
        <v>139</v>
      </c>
      <c r="AU217" s="22" t="s">
        <v>85</v>
      </c>
      <c r="AY217" s="22" t="s">
        <v>137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2" t="s">
        <v>83</v>
      </c>
      <c r="BK217" s="202">
        <f>ROUND(I217*H217,2)</f>
        <v>0</v>
      </c>
      <c r="BL217" s="22" t="s">
        <v>144</v>
      </c>
      <c r="BM217" s="22" t="s">
        <v>328</v>
      </c>
    </row>
    <row r="218" spans="2:65" s="11" customFormat="1" ht="13.5">
      <c r="B218" s="203"/>
      <c r="C218" s="204"/>
      <c r="D218" s="205" t="s">
        <v>146</v>
      </c>
      <c r="E218" s="206" t="s">
        <v>21</v>
      </c>
      <c r="F218" s="207" t="s">
        <v>329</v>
      </c>
      <c r="G218" s="204"/>
      <c r="H218" s="208">
        <v>18.350000000000001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146</v>
      </c>
      <c r="AU218" s="214" t="s">
        <v>85</v>
      </c>
      <c r="AV218" s="11" t="s">
        <v>85</v>
      </c>
      <c r="AW218" s="11" t="s">
        <v>38</v>
      </c>
      <c r="AX218" s="11" t="s">
        <v>75</v>
      </c>
      <c r="AY218" s="214" t="s">
        <v>137</v>
      </c>
    </row>
    <row r="219" spans="2:65" s="12" customFormat="1" ht="13.5">
      <c r="B219" s="215"/>
      <c r="C219" s="216"/>
      <c r="D219" s="205" t="s">
        <v>146</v>
      </c>
      <c r="E219" s="227" t="s">
        <v>21</v>
      </c>
      <c r="F219" s="228" t="s">
        <v>148</v>
      </c>
      <c r="G219" s="216"/>
      <c r="H219" s="229">
        <v>18.350000000000001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146</v>
      </c>
      <c r="AU219" s="226" t="s">
        <v>85</v>
      </c>
      <c r="AV219" s="12" t="s">
        <v>144</v>
      </c>
      <c r="AW219" s="12" t="s">
        <v>38</v>
      </c>
      <c r="AX219" s="12" t="s">
        <v>83</v>
      </c>
      <c r="AY219" s="226" t="s">
        <v>137</v>
      </c>
    </row>
    <row r="220" spans="2:65" s="10" customFormat="1" ht="29.85" customHeight="1">
      <c r="B220" s="174"/>
      <c r="C220" s="175"/>
      <c r="D220" s="188" t="s">
        <v>74</v>
      </c>
      <c r="E220" s="189" t="s">
        <v>330</v>
      </c>
      <c r="F220" s="189" t="s">
        <v>331</v>
      </c>
      <c r="G220" s="175"/>
      <c r="H220" s="175"/>
      <c r="I220" s="178"/>
      <c r="J220" s="190">
        <f>BK220</f>
        <v>0</v>
      </c>
      <c r="K220" s="175"/>
      <c r="L220" s="180"/>
      <c r="M220" s="181"/>
      <c r="N220" s="182"/>
      <c r="O220" s="182"/>
      <c r="P220" s="183">
        <f>SUM(P221:P224)</f>
        <v>0</v>
      </c>
      <c r="Q220" s="182"/>
      <c r="R220" s="183">
        <f>SUM(R221:R224)</f>
        <v>0</v>
      </c>
      <c r="S220" s="182"/>
      <c r="T220" s="184">
        <f>SUM(T221:T224)</f>
        <v>0</v>
      </c>
      <c r="AR220" s="185" t="s">
        <v>83</v>
      </c>
      <c r="AT220" s="186" t="s">
        <v>74</v>
      </c>
      <c r="AU220" s="186" t="s">
        <v>83</v>
      </c>
      <c r="AY220" s="185" t="s">
        <v>137</v>
      </c>
      <c r="BK220" s="187">
        <f>SUM(BK221:BK224)</f>
        <v>0</v>
      </c>
    </row>
    <row r="221" spans="2:65" s="1" customFormat="1" ht="31.5" customHeight="1">
      <c r="B221" s="39"/>
      <c r="C221" s="191" t="s">
        <v>332</v>
      </c>
      <c r="D221" s="191" t="s">
        <v>139</v>
      </c>
      <c r="E221" s="192" t="s">
        <v>333</v>
      </c>
      <c r="F221" s="193" t="s">
        <v>334</v>
      </c>
      <c r="G221" s="194" t="s">
        <v>335</v>
      </c>
      <c r="H221" s="195">
        <v>182.50899999999999</v>
      </c>
      <c r="I221" s="196"/>
      <c r="J221" s="197">
        <f>ROUND(I221*H221,2)</f>
        <v>0</v>
      </c>
      <c r="K221" s="193" t="s">
        <v>143</v>
      </c>
      <c r="L221" s="59"/>
      <c r="M221" s="198" t="s">
        <v>21</v>
      </c>
      <c r="N221" s="199" t="s">
        <v>46</v>
      </c>
      <c r="O221" s="40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AR221" s="22" t="s">
        <v>144</v>
      </c>
      <c r="AT221" s="22" t="s">
        <v>139</v>
      </c>
      <c r="AU221" s="22" t="s">
        <v>85</v>
      </c>
      <c r="AY221" s="22" t="s">
        <v>137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22" t="s">
        <v>83</v>
      </c>
      <c r="BK221" s="202">
        <f>ROUND(I221*H221,2)</f>
        <v>0</v>
      </c>
      <c r="BL221" s="22" t="s">
        <v>144</v>
      </c>
      <c r="BM221" s="22" t="s">
        <v>336</v>
      </c>
    </row>
    <row r="222" spans="2:65" s="1" customFormat="1" ht="31.5" customHeight="1">
      <c r="B222" s="39"/>
      <c r="C222" s="191" t="s">
        <v>337</v>
      </c>
      <c r="D222" s="191" t="s">
        <v>139</v>
      </c>
      <c r="E222" s="192" t="s">
        <v>338</v>
      </c>
      <c r="F222" s="193" t="s">
        <v>339</v>
      </c>
      <c r="G222" s="194" t="s">
        <v>335</v>
      </c>
      <c r="H222" s="195">
        <v>3467.6709999999998</v>
      </c>
      <c r="I222" s="196"/>
      <c r="J222" s="197">
        <f>ROUND(I222*H222,2)</f>
        <v>0</v>
      </c>
      <c r="K222" s="193" t="s">
        <v>143</v>
      </c>
      <c r="L222" s="59"/>
      <c r="M222" s="198" t="s">
        <v>21</v>
      </c>
      <c r="N222" s="199" t="s">
        <v>46</v>
      </c>
      <c r="O222" s="40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2" t="s">
        <v>144</v>
      </c>
      <c r="AT222" s="22" t="s">
        <v>139</v>
      </c>
      <c r="AU222" s="22" t="s">
        <v>85</v>
      </c>
      <c r="AY222" s="22" t="s">
        <v>137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2" t="s">
        <v>83</v>
      </c>
      <c r="BK222" s="202">
        <f>ROUND(I222*H222,2)</f>
        <v>0</v>
      </c>
      <c r="BL222" s="22" t="s">
        <v>144</v>
      </c>
      <c r="BM222" s="22" t="s">
        <v>340</v>
      </c>
    </row>
    <row r="223" spans="2:65" s="1" customFormat="1" ht="31.5" customHeight="1">
      <c r="B223" s="39"/>
      <c r="C223" s="191" t="s">
        <v>341</v>
      </c>
      <c r="D223" s="191" t="s">
        <v>139</v>
      </c>
      <c r="E223" s="192" t="s">
        <v>342</v>
      </c>
      <c r="F223" s="193" t="s">
        <v>343</v>
      </c>
      <c r="G223" s="194" t="s">
        <v>335</v>
      </c>
      <c r="H223" s="195">
        <v>182.50899999999999</v>
      </c>
      <c r="I223" s="196"/>
      <c r="J223" s="197">
        <f>ROUND(I223*H223,2)</f>
        <v>0</v>
      </c>
      <c r="K223" s="193" t="s">
        <v>143</v>
      </c>
      <c r="L223" s="59"/>
      <c r="M223" s="198" t="s">
        <v>21</v>
      </c>
      <c r="N223" s="199" t="s">
        <v>46</v>
      </c>
      <c r="O223" s="40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AR223" s="22" t="s">
        <v>144</v>
      </c>
      <c r="AT223" s="22" t="s">
        <v>139</v>
      </c>
      <c r="AU223" s="22" t="s">
        <v>85</v>
      </c>
      <c r="AY223" s="22" t="s">
        <v>137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2" t="s">
        <v>83</v>
      </c>
      <c r="BK223" s="202">
        <f>ROUND(I223*H223,2)</f>
        <v>0</v>
      </c>
      <c r="BL223" s="22" t="s">
        <v>144</v>
      </c>
      <c r="BM223" s="22" t="s">
        <v>344</v>
      </c>
    </row>
    <row r="224" spans="2:65" s="1" customFormat="1" ht="22.5" customHeight="1">
      <c r="B224" s="39"/>
      <c r="C224" s="191" t="s">
        <v>345</v>
      </c>
      <c r="D224" s="191" t="s">
        <v>139</v>
      </c>
      <c r="E224" s="192" t="s">
        <v>346</v>
      </c>
      <c r="F224" s="193" t="s">
        <v>347</v>
      </c>
      <c r="G224" s="194" t="s">
        <v>335</v>
      </c>
      <c r="H224" s="195">
        <v>182.50899999999999</v>
      </c>
      <c r="I224" s="196"/>
      <c r="J224" s="197">
        <f>ROUND(I224*H224,2)</f>
        <v>0</v>
      </c>
      <c r="K224" s="193" t="s">
        <v>143</v>
      </c>
      <c r="L224" s="59"/>
      <c r="M224" s="198" t="s">
        <v>21</v>
      </c>
      <c r="N224" s="199" t="s">
        <v>46</v>
      </c>
      <c r="O224" s="40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2" t="s">
        <v>144</v>
      </c>
      <c r="AT224" s="22" t="s">
        <v>139</v>
      </c>
      <c r="AU224" s="22" t="s">
        <v>85</v>
      </c>
      <c r="AY224" s="22" t="s">
        <v>137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2" t="s">
        <v>83</v>
      </c>
      <c r="BK224" s="202">
        <f>ROUND(I224*H224,2)</f>
        <v>0</v>
      </c>
      <c r="BL224" s="22" t="s">
        <v>144</v>
      </c>
      <c r="BM224" s="22" t="s">
        <v>348</v>
      </c>
    </row>
    <row r="225" spans="2:65" s="10" customFormat="1" ht="29.85" customHeight="1">
      <c r="B225" s="174"/>
      <c r="C225" s="175"/>
      <c r="D225" s="188" t="s">
        <v>74</v>
      </c>
      <c r="E225" s="189" t="s">
        <v>349</v>
      </c>
      <c r="F225" s="189" t="s">
        <v>350</v>
      </c>
      <c r="G225" s="175"/>
      <c r="H225" s="175"/>
      <c r="I225" s="178"/>
      <c r="J225" s="190">
        <f>BK225</f>
        <v>0</v>
      </c>
      <c r="K225" s="175"/>
      <c r="L225" s="180"/>
      <c r="M225" s="181"/>
      <c r="N225" s="182"/>
      <c r="O225" s="182"/>
      <c r="P225" s="183">
        <f>P226</f>
        <v>0</v>
      </c>
      <c r="Q225" s="182"/>
      <c r="R225" s="183">
        <f>R226</f>
        <v>0</v>
      </c>
      <c r="S225" s="182"/>
      <c r="T225" s="184">
        <f>T226</f>
        <v>0</v>
      </c>
      <c r="AR225" s="185" t="s">
        <v>83</v>
      </c>
      <c r="AT225" s="186" t="s">
        <v>74</v>
      </c>
      <c r="AU225" s="186" t="s">
        <v>83</v>
      </c>
      <c r="AY225" s="185" t="s">
        <v>137</v>
      </c>
      <c r="BK225" s="187">
        <f>BK226</f>
        <v>0</v>
      </c>
    </row>
    <row r="226" spans="2:65" s="1" customFormat="1" ht="57" customHeight="1">
      <c r="B226" s="39"/>
      <c r="C226" s="191" t="s">
        <v>351</v>
      </c>
      <c r="D226" s="191" t="s">
        <v>139</v>
      </c>
      <c r="E226" s="192" t="s">
        <v>352</v>
      </c>
      <c r="F226" s="193" t="s">
        <v>353</v>
      </c>
      <c r="G226" s="194" t="s">
        <v>335</v>
      </c>
      <c r="H226" s="195">
        <v>38.179000000000002</v>
      </c>
      <c r="I226" s="196"/>
      <c r="J226" s="197">
        <f>ROUND(I226*H226,2)</f>
        <v>0</v>
      </c>
      <c r="K226" s="193" t="s">
        <v>143</v>
      </c>
      <c r="L226" s="59"/>
      <c r="M226" s="198" t="s">
        <v>21</v>
      </c>
      <c r="N226" s="199" t="s">
        <v>46</v>
      </c>
      <c r="O226" s="40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2" t="s">
        <v>144</v>
      </c>
      <c r="AT226" s="22" t="s">
        <v>139</v>
      </c>
      <c r="AU226" s="22" t="s">
        <v>85</v>
      </c>
      <c r="AY226" s="22" t="s">
        <v>137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2" t="s">
        <v>83</v>
      </c>
      <c r="BK226" s="202">
        <f>ROUND(I226*H226,2)</f>
        <v>0</v>
      </c>
      <c r="BL226" s="22" t="s">
        <v>144</v>
      </c>
      <c r="BM226" s="22" t="s">
        <v>354</v>
      </c>
    </row>
    <row r="227" spans="2:65" s="10" customFormat="1" ht="37.35" customHeight="1">
      <c r="B227" s="174"/>
      <c r="C227" s="175"/>
      <c r="D227" s="176" t="s">
        <v>74</v>
      </c>
      <c r="E227" s="177" t="s">
        <v>355</v>
      </c>
      <c r="F227" s="177" t="s">
        <v>356</v>
      </c>
      <c r="G227" s="175"/>
      <c r="H227" s="175"/>
      <c r="I227" s="178"/>
      <c r="J227" s="179">
        <f>BK227</f>
        <v>0</v>
      </c>
      <c r="K227" s="175"/>
      <c r="L227" s="180"/>
      <c r="M227" s="181"/>
      <c r="N227" s="182"/>
      <c r="O227" s="182"/>
      <c r="P227" s="183">
        <f>P228+P243+P255+P278+P298+P302+P333+P341+P346+P373</f>
        <v>0</v>
      </c>
      <c r="Q227" s="182"/>
      <c r="R227" s="183">
        <f>R228+R243+R255+R278+R298+R302+R333+R341+R346+R373</f>
        <v>18.766692319999997</v>
      </c>
      <c r="S227" s="182"/>
      <c r="T227" s="184">
        <f>T228+T243+T255+T278+T298+T302+T333+T341+T346+T373</f>
        <v>11.383984</v>
      </c>
      <c r="AR227" s="185" t="s">
        <v>85</v>
      </c>
      <c r="AT227" s="186" t="s">
        <v>74</v>
      </c>
      <c r="AU227" s="186" t="s">
        <v>75</v>
      </c>
      <c r="AY227" s="185" t="s">
        <v>137</v>
      </c>
      <c r="BK227" s="187">
        <f>BK228+BK243+BK255+BK278+BK298+BK302+BK333+BK341+BK346+BK373</f>
        <v>0</v>
      </c>
    </row>
    <row r="228" spans="2:65" s="10" customFormat="1" ht="19.899999999999999" customHeight="1">
      <c r="B228" s="174"/>
      <c r="C228" s="175"/>
      <c r="D228" s="188" t="s">
        <v>74</v>
      </c>
      <c r="E228" s="189" t="s">
        <v>357</v>
      </c>
      <c r="F228" s="189" t="s">
        <v>358</v>
      </c>
      <c r="G228" s="175"/>
      <c r="H228" s="175"/>
      <c r="I228" s="178"/>
      <c r="J228" s="190">
        <f>BK228</f>
        <v>0</v>
      </c>
      <c r="K228" s="175"/>
      <c r="L228" s="180"/>
      <c r="M228" s="181"/>
      <c r="N228" s="182"/>
      <c r="O228" s="182"/>
      <c r="P228" s="183">
        <f>SUM(P229:P242)</f>
        <v>0</v>
      </c>
      <c r="Q228" s="182"/>
      <c r="R228" s="183">
        <f>SUM(R229:R242)</f>
        <v>0.49715200000000004</v>
      </c>
      <c r="S228" s="182"/>
      <c r="T228" s="184">
        <f>SUM(T229:T242)</f>
        <v>0</v>
      </c>
      <c r="AR228" s="185" t="s">
        <v>85</v>
      </c>
      <c r="AT228" s="186" t="s">
        <v>74</v>
      </c>
      <c r="AU228" s="186" t="s">
        <v>83</v>
      </c>
      <c r="AY228" s="185" t="s">
        <v>137</v>
      </c>
      <c r="BK228" s="187">
        <f>SUM(BK229:BK242)</f>
        <v>0</v>
      </c>
    </row>
    <row r="229" spans="2:65" s="1" customFormat="1" ht="31.5" customHeight="1">
      <c r="B229" s="39"/>
      <c r="C229" s="191" t="s">
        <v>359</v>
      </c>
      <c r="D229" s="191" t="s">
        <v>139</v>
      </c>
      <c r="E229" s="192" t="s">
        <v>360</v>
      </c>
      <c r="F229" s="193" t="s">
        <v>361</v>
      </c>
      <c r="G229" s="194" t="s">
        <v>170</v>
      </c>
      <c r="H229" s="195">
        <v>92</v>
      </c>
      <c r="I229" s="196"/>
      <c r="J229" s="197">
        <f>ROUND(I229*H229,2)</f>
        <v>0</v>
      </c>
      <c r="K229" s="193" t="s">
        <v>143</v>
      </c>
      <c r="L229" s="59"/>
      <c r="M229" s="198" t="s">
        <v>21</v>
      </c>
      <c r="N229" s="199" t="s">
        <v>46</v>
      </c>
      <c r="O229" s="40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2" t="s">
        <v>199</v>
      </c>
      <c r="AT229" s="22" t="s">
        <v>139</v>
      </c>
      <c r="AU229" s="22" t="s">
        <v>85</v>
      </c>
      <c r="AY229" s="22" t="s">
        <v>137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83</v>
      </c>
      <c r="BK229" s="202">
        <f>ROUND(I229*H229,2)</f>
        <v>0</v>
      </c>
      <c r="BL229" s="22" t="s">
        <v>199</v>
      </c>
      <c r="BM229" s="22" t="s">
        <v>362</v>
      </c>
    </row>
    <row r="230" spans="2:65" s="11" customFormat="1" ht="13.5">
      <c r="B230" s="203"/>
      <c r="C230" s="204"/>
      <c r="D230" s="205" t="s">
        <v>146</v>
      </c>
      <c r="E230" s="206" t="s">
        <v>21</v>
      </c>
      <c r="F230" s="207" t="s">
        <v>363</v>
      </c>
      <c r="G230" s="204"/>
      <c r="H230" s="208">
        <v>92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146</v>
      </c>
      <c r="AU230" s="214" t="s">
        <v>85</v>
      </c>
      <c r="AV230" s="11" t="s">
        <v>85</v>
      </c>
      <c r="AW230" s="11" t="s">
        <v>38</v>
      </c>
      <c r="AX230" s="11" t="s">
        <v>75</v>
      </c>
      <c r="AY230" s="214" t="s">
        <v>137</v>
      </c>
    </row>
    <row r="231" spans="2:65" s="12" customFormat="1" ht="13.5">
      <c r="B231" s="215"/>
      <c r="C231" s="216"/>
      <c r="D231" s="217" t="s">
        <v>146</v>
      </c>
      <c r="E231" s="218" t="s">
        <v>21</v>
      </c>
      <c r="F231" s="219" t="s">
        <v>148</v>
      </c>
      <c r="G231" s="216"/>
      <c r="H231" s="220">
        <v>92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146</v>
      </c>
      <c r="AU231" s="226" t="s">
        <v>85</v>
      </c>
      <c r="AV231" s="12" t="s">
        <v>144</v>
      </c>
      <c r="AW231" s="12" t="s">
        <v>38</v>
      </c>
      <c r="AX231" s="12" t="s">
        <v>83</v>
      </c>
      <c r="AY231" s="226" t="s">
        <v>137</v>
      </c>
    </row>
    <row r="232" spans="2:65" s="1" customFormat="1" ht="22.5" customHeight="1">
      <c r="B232" s="39"/>
      <c r="C232" s="230" t="s">
        <v>364</v>
      </c>
      <c r="D232" s="230" t="s">
        <v>182</v>
      </c>
      <c r="E232" s="231" t="s">
        <v>365</v>
      </c>
      <c r="F232" s="232" t="s">
        <v>366</v>
      </c>
      <c r="G232" s="233" t="s">
        <v>335</v>
      </c>
      <c r="H232" s="234">
        <v>3.2000000000000001E-2</v>
      </c>
      <c r="I232" s="235"/>
      <c r="J232" s="236">
        <f>ROUND(I232*H232,2)</f>
        <v>0</v>
      </c>
      <c r="K232" s="232" t="s">
        <v>143</v>
      </c>
      <c r="L232" s="237"/>
      <c r="M232" s="238" t="s">
        <v>21</v>
      </c>
      <c r="N232" s="239" t="s">
        <v>46</v>
      </c>
      <c r="O232" s="40"/>
      <c r="P232" s="200">
        <f>O232*H232</f>
        <v>0</v>
      </c>
      <c r="Q232" s="200">
        <v>1</v>
      </c>
      <c r="R232" s="200">
        <f>Q232*H232</f>
        <v>3.2000000000000001E-2</v>
      </c>
      <c r="S232" s="200">
        <v>0</v>
      </c>
      <c r="T232" s="201">
        <f>S232*H232</f>
        <v>0</v>
      </c>
      <c r="AR232" s="22" t="s">
        <v>278</v>
      </c>
      <c r="AT232" s="22" t="s">
        <v>182</v>
      </c>
      <c r="AU232" s="22" t="s">
        <v>85</v>
      </c>
      <c r="AY232" s="22" t="s">
        <v>137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83</v>
      </c>
      <c r="BK232" s="202">
        <f>ROUND(I232*H232,2)</f>
        <v>0</v>
      </c>
      <c r="BL232" s="22" t="s">
        <v>199</v>
      </c>
      <c r="BM232" s="22" t="s">
        <v>367</v>
      </c>
    </row>
    <row r="233" spans="2:65" s="1" customFormat="1" ht="27">
      <c r="B233" s="39"/>
      <c r="C233" s="61"/>
      <c r="D233" s="205" t="s">
        <v>187</v>
      </c>
      <c r="E233" s="61"/>
      <c r="F233" s="240" t="s">
        <v>368</v>
      </c>
      <c r="G233" s="61"/>
      <c r="H233" s="61"/>
      <c r="I233" s="161"/>
      <c r="J233" s="61"/>
      <c r="K233" s="61"/>
      <c r="L233" s="59"/>
      <c r="M233" s="241"/>
      <c r="N233" s="40"/>
      <c r="O233" s="40"/>
      <c r="P233" s="40"/>
      <c r="Q233" s="40"/>
      <c r="R233" s="40"/>
      <c r="S233" s="40"/>
      <c r="T233" s="76"/>
      <c r="AT233" s="22" t="s">
        <v>187</v>
      </c>
      <c r="AU233" s="22" t="s">
        <v>85</v>
      </c>
    </row>
    <row r="234" spans="2:65" s="11" customFormat="1" ht="13.5">
      <c r="B234" s="203"/>
      <c r="C234" s="204"/>
      <c r="D234" s="205" t="s">
        <v>146</v>
      </c>
      <c r="E234" s="206" t="s">
        <v>21</v>
      </c>
      <c r="F234" s="207" t="s">
        <v>369</v>
      </c>
      <c r="G234" s="204"/>
      <c r="H234" s="208">
        <v>3.2000000000000001E-2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146</v>
      </c>
      <c r="AU234" s="214" t="s">
        <v>85</v>
      </c>
      <c r="AV234" s="11" t="s">
        <v>85</v>
      </c>
      <c r="AW234" s="11" t="s">
        <v>38</v>
      </c>
      <c r="AX234" s="11" t="s">
        <v>75</v>
      </c>
      <c r="AY234" s="214" t="s">
        <v>137</v>
      </c>
    </row>
    <row r="235" spans="2:65" s="12" customFormat="1" ht="13.5">
      <c r="B235" s="215"/>
      <c r="C235" s="216"/>
      <c r="D235" s="217" t="s">
        <v>146</v>
      </c>
      <c r="E235" s="218" t="s">
        <v>21</v>
      </c>
      <c r="F235" s="219" t="s">
        <v>148</v>
      </c>
      <c r="G235" s="216"/>
      <c r="H235" s="220">
        <v>3.2000000000000001E-2</v>
      </c>
      <c r="I235" s="221"/>
      <c r="J235" s="216"/>
      <c r="K235" s="216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146</v>
      </c>
      <c r="AU235" s="226" t="s">
        <v>85</v>
      </c>
      <c r="AV235" s="12" t="s">
        <v>144</v>
      </c>
      <c r="AW235" s="12" t="s">
        <v>38</v>
      </c>
      <c r="AX235" s="12" t="s">
        <v>83</v>
      </c>
      <c r="AY235" s="226" t="s">
        <v>137</v>
      </c>
    </row>
    <row r="236" spans="2:65" s="1" customFormat="1" ht="22.5" customHeight="1">
      <c r="B236" s="39"/>
      <c r="C236" s="191" t="s">
        <v>370</v>
      </c>
      <c r="D236" s="191" t="s">
        <v>139</v>
      </c>
      <c r="E236" s="192" t="s">
        <v>371</v>
      </c>
      <c r="F236" s="193" t="s">
        <v>372</v>
      </c>
      <c r="G236" s="194" t="s">
        <v>170</v>
      </c>
      <c r="H236" s="195">
        <v>92</v>
      </c>
      <c r="I236" s="196"/>
      <c r="J236" s="197">
        <f>ROUND(I236*H236,2)</f>
        <v>0</v>
      </c>
      <c r="K236" s="193" t="s">
        <v>143</v>
      </c>
      <c r="L236" s="59"/>
      <c r="M236" s="198" t="s">
        <v>21</v>
      </c>
      <c r="N236" s="199" t="s">
        <v>46</v>
      </c>
      <c r="O236" s="40"/>
      <c r="P236" s="200">
        <f>O236*H236</f>
        <v>0</v>
      </c>
      <c r="Q236" s="200">
        <v>4.0000000000000002E-4</v>
      </c>
      <c r="R236" s="200">
        <f>Q236*H236</f>
        <v>3.6799999999999999E-2</v>
      </c>
      <c r="S236" s="200">
        <v>0</v>
      </c>
      <c r="T236" s="201">
        <f>S236*H236</f>
        <v>0</v>
      </c>
      <c r="AR236" s="22" t="s">
        <v>199</v>
      </c>
      <c r="AT236" s="22" t="s">
        <v>139</v>
      </c>
      <c r="AU236" s="22" t="s">
        <v>85</v>
      </c>
      <c r="AY236" s="22" t="s">
        <v>137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2" t="s">
        <v>83</v>
      </c>
      <c r="BK236" s="202">
        <f>ROUND(I236*H236,2)</f>
        <v>0</v>
      </c>
      <c r="BL236" s="22" t="s">
        <v>199</v>
      </c>
      <c r="BM236" s="22" t="s">
        <v>373</v>
      </c>
    </row>
    <row r="237" spans="2:65" s="11" customFormat="1" ht="13.5">
      <c r="B237" s="203"/>
      <c r="C237" s="204"/>
      <c r="D237" s="205" t="s">
        <v>146</v>
      </c>
      <c r="E237" s="206" t="s">
        <v>21</v>
      </c>
      <c r="F237" s="207" t="s">
        <v>363</v>
      </c>
      <c r="G237" s="204"/>
      <c r="H237" s="208">
        <v>92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146</v>
      </c>
      <c r="AU237" s="214" t="s">
        <v>85</v>
      </c>
      <c r="AV237" s="11" t="s">
        <v>85</v>
      </c>
      <c r="AW237" s="11" t="s">
        <v>38</v>
      </c>
      <c r="AX237" s="11" t="s">
        <v>75</v>
      </c>
      <c r="AY237" s="214" t="s">
        <v>137</v>
      </c>
    </row>
    <row r="238" spans="2:65" s="12" customFormat="1" ht="13.5">
      <c r="B238" s="215"/>
      <c r="C238" s="216"/>
      <c r="D238" s="217" t="s">
        <v>146</v>
      </c>
      <c r="E238" s="218" t="s">
        <v>21</v>
      </c>
      <c r="F238" s="219" t="s">
        <v>148</v>
      </c>
      <c r="G238" s="216"/>
      <c r="H238" s="220">
        <v>92</v>
      </c>
      <c r="I238" s="221"/>
      <c r="J238" s="216"/>
      <c r="K238" s="216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146</v>
      </c>
      <c r="AU238" s="226" t="s">
        <v>85</v>
      </c>
      <c r="AV238" s="12" t="s">
        <v>144</v>
      </c>
      <c r="AW238" s="12" t="s">
        <v>38</v>
      </c>
      <c r="AX238" s="12" t="s">
        <v>83</v>
      </c>
      <c r="AY238" s="226" t="s">
        <v>137</v>
      </c>
    </row>
    <row r="239" spans="2:65" s="1" customFormat="1" ht="22.5" customHeight="1">
      <c r="B239" s="39"/>
      <c r="C239" s="230" t="s">
        <v>374</v>
      </c>
      <c r="D239" s="230" t="s">
        <v>182</v>
      </c>
      <c r="E239" s="231" t="s">
        <v>375</v>
      </c>
      <c r="F239" s="232" t="s">
        <v>376</v>
      </c>
      <c r="G239" s="233" t="s">
        <v>170</v>
      </c>
      <c r="H239" s="234">
        <v>110.4</v>
      </c>
      <c r="I239" s="235"/>
      <c r="J239" s="236">
        <f>ROUND(I239*H239,2)</f>
        <v>0</v>
      </c>
      <c r="K239" s="232" t="s">
        <v>143</v>
      </c>
      <c r="L239" s="237"/>
      <c r="M239" s="238" t="s">
        <v>21</v>
      </c>
      <c r="N239" s="239" t="s">
        <v>46</v>
      </c>
      <c r="O239" s="40"/>
      <c r="P239" s="200">
        <f>O239*H239</f>
        <v>0</v>
      </c>
      <c r="Q239" s="200">
        <v>3.8800000000000002E-3</v>
      </c>
      <c r="R239" s="200">
        <f>Q239*H239</f>
        <v>0.42835200000000007</v>
      </c>
      <c r="S239" s="200">
        <v>0</v>
      </c>
      <c r="T239" s="201">
        <f>S239*H239</f>
        <v>0</v>
      </c>
      <c r="AR239" s="22" t="s">
        <v>278</v>
      </c>
      <c r="AT239" s="22" t="s">
        <v>182</v>
      </c>
      <c r="AU239" s="22" t="s">
        <v>85</v>
      </c>
      <c r="AY239" s="22" t="s">
        <v>137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2" t="s">
        <v>83</v>
      </c>
      <c r="BK239" s="202">
        <f>ROUND(I239*H239,2)</f>
        <v>0</v>
      </c>
      <c r="BL239" s="22" t="s">
        <v>199</v>
      </c>
      <c r="BM239" s="22" t="s">
        <v>377</v>
      </c>
    </row>
    <row r="240" spans="2:65" s="11" customFormat="1" ht="13.5">
      <c r="B240" s="203"/>
      <c r="C240" s="204"/>
      <c r="D240" s="205" t="s">
        <v>146</v>
      </c>
      <c r="E240" s="206" t="s">
        <v>21</v>
      </c>
      <c r="F240" s="207" t="s">
        <v>378</v>
      </c>
      <c r="G240" s="204"/>
      <c r="H240" s="208">
        <v>110.4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146</v>
      </c>
      <c r="AU240" s="214" t="s">
        <v>85</v>
      </c>
      <c r="AV240" s="11" t="s">
        <v>85</v>
      </c>
      <c r="AW240" s="11" t="s">
        <v>38</v>
      </c>
      <c r="AX240" s="11" t="s">
        <v>75</v>
      </c>
      <c r="AY240" s="214" t="s">
        <v>137</v>
      </c>
    </row>
    <row r="241" spans="2:65" s="12" customFormat="1" ht="13.5">
      <c r="B241" s="215"/>
      <c r="C241" s="216"/>
      <c r="D241" s="217" t="s">
        <v>146</v>
      </c>
      <c r="E241" s="218" t="s">
        <v>21</v>
      </c>
      <c r="F241" s="219" t="s">
        <v>148</v>
      </c>
      <c r="G241" s="216"/>
      <c r="H241" s="220">
        <v>110.4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146</v>
      </c>
      <c r="AU241" s="226" t="s">
        <v>85</v>
      </c>
      <c r="AV241" s="12" t="s">
        <v>144</v>
      </c>
      <c r="AW241" s="12" t="s">
        <v>38</v>
      </c>
      <c r="AX241" s="12" t="s">
        <v>83</v>
      </c>
      <c r="AY241" s="226" t="s">
        <v>137</v>
      </c>
    </row>
    <row r="242" spans="2:65" s="1" customFormat="1" ht="31.5" customHeight="1">
      <c r="B242" s="39"/>
      <c r="C242" s="191" t="s">
        <v>379</v>
      </c>
      <c r="D242" s="191" t="s">
        <v>139</v>
      </c>
      <c r="E242" s="192" t="s">
        <v>380</v>
      </c>
      <c r="F242" s="193" t="s">
        <v>381</v>
      </c>
      <c r="G242" s="194" t="s">
        <v>382</v>
      </c>
      <c r="H242" s="242"/>
      <c r="I242" s="196"/>
      <c r="J242" s="197">
        <f>ROUND(I242*H242,2)</f>
        <v>0</v>
      </c>
      <c r="K242" s="193" t="s">
        <v>143</v>
      </c>
      <c r="L242" s="59"/>
      <c r="M242" s="198" t="s">
        <v>21</v>
      </c>
      <c r="N242" s="199" t="s">
        <v>46</v>
      </c>
      <c r="O242" s="40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AR242" s="22" t="s">
        <v>199</v>
      </c>
      <c r="AT242" s="22" t="s">
        <v>139</v>
      </c>
      <c r="AU242" s="22" t="s">
        <v>85</v>
      </c>
      <c r="AY242" s="22" t="s">
        <v>137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2" t="s">
        <v>83</v>
      </c>
      <c r="BK242" s="202">
        <f>ROUND(I242*H242,2)</f>
        <v>0</v>
      </c>
      <c r="BL242" s="22" t="s">
        <v>199</v>
      </c>
      <c r="BM242" s="22" t="s">
        <v>383</v>
      </c>
    </row>
    <row r="243" spans="2:65" s="10" customFormat="1" ht="29.85" customHeight="1">
      <c r="B243" s="174"/>
      <c r="C243" s="175"/>
      <c r="D243" s="188" t="s">
        <v>74</v>
      </c>
      <c r="E243" s="189" t="s">
        <v>384</v>
      </c>
      <c r="F243" s="189" t="s">
        <v>385</v>
      </c>
      <c r="G243" s="175"/>
      <c r="H243" s="175"/>
      <c r="I243" s="178"/>
      <c r="J243" s="190">
        <f>BK243</f>
        <v>0</v>
      </c>
      <c r="K243" s="175"/>
      <c r="L243" s="180"/>
      <c r="M243" s="181"/>
      <c r="N243" s="182"/>
      <c r="O243" s="182"/>
      <c r="P243" s="183">
        <f>SUM(P244:P254)</f>
        <v>0</v>
      </c>
      <c r="Q243" s="182"/>
      <c r="R243" s="183">
        <f>SUM(R244:R254)</f>
        <v>9.6763320000000014E-2</v>
      </c>
      <c r="S243" s="182"/>
      <c r="T243" s="184">
        <f>SUM(T244:T254)</f>
        <v>0</v>
      </c>
      <c r="AR243" s="185" t="s">
        <v>85</v>
      </c>
      <c r="AT243" s="186" t="s">
        <v>74</v>
      </c>
      <c r="AU243" s="186" t="s">
        <v>83</v>
      </c>
      <c r="AY243" s="185" t="s">
        <v>137</v>
      </c>
      <c r="BK243" s="187">
        <f>SUM(BK244:BK254)</f>
        <v>0</v>
      </c>
    </row>
    <row r="244" spans="2:65" s="1" customFormat="1" ht="31.5" customHeight="1">
      <c r="B244" s="39"/>
      <c r="C244" s="191" t="s">
        <v>386</v>
      </c>
      <c r="D244" s="191" t="s">
        <v>139</v>
      </c>
      <c r="E244" s="192" t="s">
        <v>387</v>
      </c>
      <c r="F244" s="193" t="s">
        <v>388</v>
      </c>
      <c r="G244" s="194" t="s">
        <v>170</v>
      </c>
      <c r="H244" s="195">
        <v>32.6</v>
      </c>
      <c r="I244" s="196"/>
      <c r="J244" s="197">
        <f>ROUND(I244*H244,2)</f>
        <v>0</v>
      </c>
      <c r="K244" s="193" t="s">
        <v>143</v>
      </c>
      <c r="L244" s="59"/>
      <c r="M244" s="198" t="s">
        <v>21</v>
      </c>
      <c r="N244" s="199" t="s">
        <v>46</v>
      </c>
      <c r="O244" s="40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2" t="s">
        <v>199</v>
      </c>
      <c r="AT244" s="22" t="s">
        <v>139</v>
      </c>
      <c r="AU244" s="22" t="s">
        <v>85</v>
      </c>
      <c r="AY244" s="22" t="s">
        <v>137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2" t="s">
        <v>83</v>
      </c>
      <c r="BK244" s="202">
        <f>ROUND(I244*H244,2)</f>
        <v>0</v>
      </c>
      <c r="BL244" s="22" t="s">
        <v>199</v>
      </c>
      <c r="BM244" s="22" t="s">
        <v>389</v>
      </c>
    </row>
    <row r="245" spans="2:65" s="11" customFormat="1" ht="13.5">
      <c r="B245" s="203"/>
      <c r="C245" s="204"/>
      <c r="D245" s="205" t="s">
        <v>146</v>
      </c>
      <c r="E245" s="206" t="s">
        <v>21</v>
      </c>
      <c r="F245" s="207" t="s">
        <v>390</v>
      </c>
      <c r="G245" s="204"/>
      <c r="H245" s="208">
        <v>32.6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146</v>
      </c>
      <c r="AU245" s="214" t="s">
        <v>85</v>
      </c>
      <c r="AV245" s="11" t="s">
        <v>85</v>
      </c>
      <c r="AW245" s="11" t="s">
        <v>38</v>
      </c>
      <c r="AX245" s="11" t="s">
        <v>75</v>
      </c>
      <c r="AY245" s="214" t="s">
        <v>137</v>
      </c>
    </row>
    <row r="246" spans="2:65" s="12" customFormat="1" ht="13.5">
      <c r="B246" s="215"/>
      <c r="C246" s="216"/>
      <c r="D246" s="217" t="s">
        <v>146</v>
      </c>
      <c r="E246" s="218" t="s">
        <v>21</v>
      </c>
      <c r="F246" s="219" t="s">
        <v>148</v>
      </c>
      <c r="G246" s="216"/>
      <c r="H246" s="220">
        <v>32.6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146</v>
      </c>
      <c r="AU246" s="226" t="s">
        <v>85</v>
      </c>
      <c r="AV246" s="12" t="s">
        <v>144</v>
      </c>
      <c r="AW246" s="12" t="s">
        <v>38</v>
      </c>
      <c r="AX246" s="12" t="s">
        <v>83</v>
      </c>
      <c r="AY246" s="226" t="s">
        <v>137</v>
      </c>
    </row>
    <row r="247" spans="2:65" s="1" customFormat="1" ht="31.5" customHeight="1">
      <c r="B247" s="39"/>
      <c r="C247" s="230" t="s">
        <v>391</v>
      </c>
      <c r="D247" s="230" t="s">
        <v>182</v>
      </c>
      <c r="E247" s="231" t="s">
        <v>392</v>
      </c>
      <c r="F247" s="232" t="s">
        <v>393</v>
      </c>
      <c r="G247" s="233" t="s">
        <v>170</v>
      </c>
      <c r="H247" s="234">
        <v>33.252000000000002</v>
      </c>
      <c r="I247" s="235"/>
      <c r="J247" s="236">
        <f>ROUND(I247*H247,2)</f>
        <v>0</v>
      </c>
      <c r="K247" s="232" t="s">
        <v>143</v>
      </c>
      <c r="L247" s="237"/>
      <c r="M247" s="238" t="s">
        <v>21</v>
      </c>
      <c r="N247" s="239" t="s">
        <v>46</v>
      </c>
      <c r="O247" s="40"/>
      <c r="P247" s="200">
        <f>O247*H247</f>
        <v>0</v>
      </c>
      <c r="Q247" s="200">
        <v>2.8E-3</v>
      </c>
      <c r="R247" s="200">
        <f>Q247*H247</f>
        <v>9.3105600000000011E-2</v>
      </c>
      <c r="S247" s="200">
        <v>0</v>
      </c>
      <c r="T247" s="201">
        <f>S247*H247</f>
        <v>0</v>
      </c>
      <c r="AR247" s="22" t="s">
        <v>278</v>
      </c>
      <c r="AT247" s="22" t="s">
        <v>182</v>
      </c>
      <c r="AU247" s="22" t="s">
        <v>85</v>
      </c>
      <c r="AY247" s="22" t="s">
        <v>137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2" t="s">
        <v>83</v>
      </c>
      <c r="BK247" s="202">
        <f>ROUND(I247*H247,2)</f>
        <v>0</v>
      </c>
      <c r="BL247" s="22" t="s">
        <v>199</v>
      </c>
      <c r="BM247" s="22" t="s">
        <v>394</v>
      </c>
    </row>
    <row r="248" spans="2:65" s="11" customFormat="1" ht="13.5">
      <c r="B248" s="203"/>
      <c r="C248" s="204"/>
      <c r="D248" s="205" t="s">
        <v>146</v>
      </c>
      <c r="E248" s="206" t="s">
        <v>21</v>
      </c>
      <c r="F248" s="207" t="s">
        <v>395</v>
      </c>
      <c r="G248" s="204"/>
      <c r="H248" s="208">
        <v>33.252000000000002</v>
      </c>
      <c r="I248" s="209"/>
      <c r="J248" s="204"/>
      <c r="K248" s="204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146</v>
      </c>
      <c r="AU248" s="214" t="s">
        <v>85</v>
      </c>
      <c r="AV248" s="11" t="s">
        <v>85</v>
      </c>
      <c r="AW248" s="11" t="s">
        <v>38</v>
      </c>
      <c r="AX248" s="11" t="s">
        <v>75</v>
      </c>
      <c r="AY248" s="214" t="s">
        <v>137</v>
      </c>
    </row>
    <row r="249" spans="2:65" s="12" customFormat="1" ht="13.5">
      <c r="B249" s="215"/>
      <c r="C249" s="216"/>
      <c r="D249" s="217" t="s">
        <v>146</v>
      </c>
      <c r="E249" s="218" t="s">
        <v>21</v>
      </c>
      <c r="F249" s="219" t="s">
        <v>148</v>
      </c>
      <c r="G249" s="216"/>
      <c r="H249" s="220">
        <v>33.252000000000002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146</v>
      </c>
      <c r="AU249" s="226" t="s">
        <v>85</v>
      </c>
      <c r="AV249" s="12" t="s">
        <v>144</v>
      </c>
      <c r="AW249" s="12" t="s">
        <v>38</v>
      </c>
      <c r="AX249" s="12" t="s">
        <v>83</v>
      </c>
      <c r="AY249" s="226" t="s">
        <v>137</v>
      </c>
    </row>
    <row r="250" spans="2:65" s="1" customFormat="1" ht="22.5" customHeight="1">
      <c r="B250" s="39"/>
      <c r="C250" s="230" t="s">
        <v>396</v>
      </c>
      <c r="D250" s="230" t="s">
        <v>182</v>
      </c>
      <c r="E250" s="231" t="s">
        <v>397</v>
      </c>
      <c r="F250" s="232" t="s">
        <v>398</v>
      </c>
      <c r="G250" s="233" t="s">
        <v>170</v>
      </c>
      <c r="H250" s="234">
        <v>33.252000000000002</v>
      </c>
      <c r="I250" s="235"/>
      <c r="J250" s="236">
        <f>ROUND(I250*H250,2)</f>
        <v>0</v>
      </c>
      <c r="K250" s="232" t="s">
        <v>143</v>
      </c>
      <c r="L250" s="237"/>
      <c r="M250" s="238" t="s">
        <v>21</v>
      </c>
      <c r="N250" s="239" t="s">
        <v>46</v>
      </c>
      <c r="O250" s="40"/>
      <c r="P250" s="200">
        <f>O250*H250</f>
        <v>0</v>
      </c>
      <c r="Q250" s="200">
        <v>1.1E-4</v>
      </c>
      <c r="R250" s="200">
        <f>Q250*H250</f>
        <v>3.6577200000000006E-3</v>
      </c>
      <c r="S250" s="200">
        <v>0</v>
      </c>
      <c r="T250" s="201">
        <f>S250*H250</f>
        <v>0</v>
      </c>
      <c r="AR250" s="22" t="s">
        <v>278</v>
      </c>
      <c r="AT250" s="22" t="s">
        <v>182</v>
      </c>
      <c r="AU250" s="22" t="s">
        <v>85</v>
      </c>
      <c r="AY250" s="22" t="s">
        <v>137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2" t="s">
        <v>83</v>
      </c>
      <c r="BK250" s="202">
        <f>ROUND(I250*H250,2)</f>
        <v>0</v>
      </c>
      <c r="BL250" s="22" t="s">
        <v>199</v>
      </c>
      <c r="BM250" s="22" t="s">
        <v>399</v>
      </c>
    </row>
    <row r="251" spans="2:65" s="1" customFormat="1" ht="27">
      <c r="B251" s="39"/>
      <c r="C251" s="61"/>
      <c r="D251" s="205" t="s">
        <v>187</v>
      </c>
      <c r="E251" s="61"/>
      <c r="F251" s="240" t="s">
        <v>400</v>
      </c>
      <c r="G251" s="61"/>
      <c r="H251" s="61"/>
      <c r="I251" s="161"/>
      <c r="J251" s="61"/>
      <c r="K251" s="61"/>
      <c r="L251" s="59"/>
      <c r="M251" s="241"/>
      <c r="N251" s="40"/>
      <c r="O251" s="40"/>
      <c r="P251" s="40"/>
      <c r="Q251" s="40"/>
      <c r="R251" s="40"/>
      <c r="S251" s="40"/>
      <c r="T251" s="76"/>
      <c r="AT251" s="22" t="s">
        <v>187</v>
      </c>
      <c r="AU251" s="22" t="s">
        <v>85</v>
      </c>
    </row>
    <row r="252" spans="2:65" s="11" customFormat="1" ht="13.5">
      <c r="B252" s="203"/>
      <c r="C252" s="204"/>
      <c r="D252" s="205" t="s">
        <v>146</v>
      </c>
      <c r="E252" s="206" t="s">
        <v>21</v>
      </c>
      <c r="F252" s="207" t="s">
        <v>395</v>
      </c>
      <c r="G252" s="204"/>
      <c r="H252" s="208">
        <v>33.252000000000002</v>
      </c>
      <c r="I252" s="209"/>
      <c r="J252" s="204"/>
      <c r="K252" s="204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146</v>
      </c>
      <c r="AU252" s="214" t="s">
        <v>85</v>
      </c>
      <c r="AV252" s="11" t="s">
        <v>85</v>
      </c>
      <c r="AW252" s="11" t="s">
        <v>38</v>
      </c>
      <c r="AX252" s="11" t="s">
        <v>75</v>
      </c>
      <c r="AY252" s="214" t="s">
        <v>137</v>
      </c>
    </row>
    <row r="253" spans="2:65" s="12" customFormat="1" ht="13.5">
      <c r="B253" s="215"/>
      <c r="C253" s="216"/>
      <c r="D253" s="217" t="s">
        <v>146</v>
      </c>
      <c r="E253" s="218" t="s">
        <v>21</v>
      </c>
      <c r="F253" s="219" t="s">
        <v>148</v>
      </c>
      <c r="G253" s="216"/>
      <c r="H253" s="220">
        <v>33.252000000000002</v>
      </c>
      <c r="I253" s="221"/>
      <c r="J253" s="216"/>
      <c r="K253" s="216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146</v>
      </c>
      <c r="AU253" s="226" t="s">
        <v>85</v>
      </c>
      <c r="AV253" s="12" t="s">
        <v>144</v>
      </c>
      <c r="AW253" s="12" t="s">
        <v>38</v>
      </c>
      <c r="AX253" s="12" t="s">
        <v>83</v>
      </c>
      <c r="AY253" s="226" t="s">
        <v>137</v>
      </c>
    </row>
    <row r="254" spans="2:65" s="1" customFormat="1" ht="31.5" customHeight="1">
      <c r="B254" s="39"/>
      <c r="C254" s="191" t="s">
        <v>401</v>
      </c>
      <c r="D254" s="191" t="s">
        <v>139</v>
      </c>
      <c r="E254" s="192" t="s">
        <v>402</v>
      </c>
      <c r="F254" s="193" t="s">
        <v>403</v>
      </c>
      <c r="G254" s="194" t="s">
        <v>382</v>
      </c>
      <c r="H254" s="242"/>
      <c r="I254" s="196"/>
      <c r="J254" s="197">
        <f>ROUND(I254*H254,2)</f>
        <v>0</v>
      </c>
      <c r="K254" s="193" t="s">
        <v>143</v>
      </c>
      <c r="L254" s="59"/>
      <c r="M254" s="198" t="s">
        <v>21</v>
      </c>
      <c r="N254" s="199" t="s">
        <v>46</v>
      </c>
      <c r="O254" s="40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AR254" s="22" t="s">
        <v>199</v>
      </c>
      <c r="AT254" s="22" t="s">
        <v>139</v>
      </c>
      <c r="AU254" s="22" t="s">
        <v>85</v>
      </c>
      <c r="AY254" s="22" t="s">
        <v>137</v>
      </c>
      <c r="BE254" s="202">
        <f>IF(N254="základní",J254,0)</f>
        <v>0</v>
      </c>
      <c r="BF254" s="202">
        <f>IF(N254="snížená",J254,0)</f>
        <v>0</v>
      </c>
      <c r="BG254" s="202">
        <f>IF(N254="zákl. přenesená",J254,0)</f>
        <v>0</v>
      </c>
      <c r="BH254" s="202">
        <f>IF(N254="sníž. přenesená",J254,0)</f>
        <v>0</v>
      </c>
      <c r="BI254" s="202">
        <f>IF(N254="nulová",J254,0)</f>
        <v>0</v>
      </c>
      <c r="BJ254" s="22" t="s">
        <v>83</v>
      </c>
      <c r="BK254" s="202">
        <f>ROUND(I254*H254,2)</f>
        <v>0</v>
      </c>
      <c r="BL254" s="22" t="s">
        <v>199</v>
      </c>
      <c r="BM254" s="22" t="s">
        <v>404</v>
      </c>
    </row>
    <row r="255" spans="2:65" s="10" customFormat="1" ht="29.85" customHeight="1">
      <c r="B255" s="174"/>
      <c r="C255" s="175"/>
      <c r="D255" s="188" t="s">
        <v>74</v>
      </c>
      <c r="E255" s="189" t="s">
        <v>405</v>
      </c>
      <c r="F255" s="189" t="s">
        <v>406</v>
      </c>
      <c r="G255" s="175"/>
      <c r="H255" s="175"/>
      <c r="I255" s="178"/>
      <c r="J255" s="190">
        <f>BK255</f>
        <v>0</v>
      </c>
      <c r="K255" s="175"/>
      <c r="L255" s="180"/>
      <c r="M255" s="181"/>
      <c r="N255" s="182"/>
      <c r="O255" s="182"/>
      <c r="P255" s="183">
        <f>SUM(P256:P277)</f>
        <v>0</v>
      </c>
      <c r="Q255" s="182"/>
      <c r="R255" s="183">
        <f>SUM(R256:R277)</f>
        <v>1.8744879999999999</v>
      </c>
      <c r="S255" s="182"/>
      <c r="T255" s="184">
        <f>SUM(T256:T277)</f>
        <v>3.8463499999999997</v>
      </c>
      <c r="AR255" s="185" t="s">
        <v>85</v>
      </c>
      <c r="AT255" s="186" t="s">
        <v>74</v>
      </c>
      <c r="AU255" s="186" t="s">
        <v>83</v>
      </c>
      <c r="AY255" s="185" t="s">
        <v>137</v>
      </c>
      <c r="BK255" s="187">
        <f>SUM(BK256:BK277)</f>
        <v>0</v>
      </c>
    </row>
    <row r="256" spans="2:65" s="1" customFormat="1" ht="31.5" customHeight="1">
      <c r="B256" s="39"/>
      <c r="C256" s="191" t="s">
        <v>407</v>
      </c>
      <c r="D256" s="191" t="s">
        <v>139</v>
      </c>
      <c r="E256" s="192" t="s">
        <v>408</v>
      </c>
      <c r="F256" s="193" t="s">
        <v>409</v>
      </c>
      <c r="G256" s="194" t="s">
        <v>170</v>
      </c>
      <c r="H256" s="195">
        <v>107.5</v>
      </c>
      <c r="I256" s="196"/>
      <c r="J256" s="197">
        <f>ROUND(I256*H256,2)</f>
        <v>0</v>
      </c>
      <c r="K256" s="193" t="s">
        <v>143</v>
      </c>
      <c r="L256" s="59"/>
      <c r="M256" s="198" t="s">
        <v>21</v>
      </c>
      <c r="N256" s="199" t="s">
        <v>46</v>
      </c>
      <c r="O256" s="40"/>
      <c r="P256" s="200">
        <f>O256*H256</f>
        <v>0</v>
      </c>
      <c r="Q256" s="200">
        <v>0</v>
      </c>
      <c r="R256" s="200">
        <f>Q256*H256</f>
        <v>0</v>
      </c>
      <c r="S256" s="200">
        <v>3.5779999999999999E-2</v>
      </c>
      <c r="T256" s="201">
        <f>S256*H256</f>
        <v>3.8463499999999997</v>
      </c>
      <c r="AR256" s="22" t="s">
        <v>199</v>
      </c>
      <c r="AT256" s="22" t="s">
        <v>139</v>
      </c>
      <c r="AU256" s="22" t="s">
        <v>85</v>
      </c>
      <c r="AY256" s="22" t="s">
        <v>137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22" t="s">
        <v>83</v>
      </c>
      <c r="BK256" s="202">
        <f>ROUND(I256*H256,2)</f>
        <v>0</v>
      </c>
      <c r="BL256" s="22" t="s">
        <v>199</v>
      </c>
      <c r="BM256" s="22" t="s">
        <v>410</v>
      </c>
    </row>
    <row r="257" spans="2:65" s="11" customFormat="1" ht="13.5">
      <c r="B257" s="203"/>
      <c r="C257" s="204"/>
      <c r="D257" s="205" t="s">
        <v>146</v>
      </c>
      <c r="E257" s="206" t="s">
        <v>21</v>
      </c>
      <c r="F257" s="207" t="s">
        <v>411</v>
      </c>
      <c r="G257" s="204"/>
      <c r="H257" s="208">
        <v>107.5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146</v>
      </c>
      <c r="AU257" s="214" t="s">
        <v>85</v>
      </c>
      <c r="AV257" s="11" t="s">
        <v>85</v>
      </c>
      <c r="AW257" s="11" t="s">
        <v>38</v>
      </c>
      <c r="AX257" s="11" t="s">
        <v>75</v>
      </c>
      <c r="AY257" s="214" t="s">
        <v>137</v>
      </c>
    </row>
    <row r="258" spans="2:65" s="12" customFormat="1" ht="13.5">
      <c r="B258" s="215"/>
      <c r="C258" s="216"/>
      <c r="D258" s="217" t="s">
        <v>146</v>
      </c>
      <c r="E258" s="218" t="s">
        <v>21</v>
      </c>
      <c r="F258" s="219" t="s">
        <v>148</v>
      </c>
      <c r="G258" s="216"/>
      <c r="H258" s="220">
        <v>107.5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146</v>
      </c>
      <c r="AU258" s="226" t="s">
        <v>85</v>
      </c>
      <c r="AV258" s="12" t="s">
        <v>144</v>
      </c>
      <c r="AW258" s="12" t="s">
        <v>38</v>
      </c>
      <c r="AX258" s="12" t="s">
        <v>83</v>
      </c>
      <c r="AY258" s="226" t="s">
        <v>137</v>
      </c>
    </row>
    <row r="259" spans="2:65" s="1" customFormat="1" ht="22.5" customHeight="1">
      <c r="B259" s="39"/>
      <c r="C259" s="191" t="s">
        <v>412</v>
      </c>
      <c r="D259" s="191" t="s">
        <v>139</v>
      </c>
      <c r="E259" s="192" t="s">
        <v>413</v>
      </c>
      <c r="F259" s="193" t="s">
        <v>414</v>
      </c>
      <c r="G259" s="194" t="s">
        <v>170</v>
      </c>
      <c r="H259" s="195">
        <v>32.6</v>
      </c>
      <c r="I259" s="196"/>
      <c r="J259" s="197">
        <f>ROUND(I259*H259,2)</f>
        <v>0</v>
      </c>
      <c r="K259" s="193" t="s">
        <v>143</v>
      </c>
      <c r="L259" s="59"/>
      <c r="M259" s="198" t="s">
        <v>21</v>
      </c>
      <c r="N259" s="199" t="s">
        <v>46</v>
      </c>
      <c r="O259" s="40"/>
      <c r="P259" s="200">
        <f>O259*H259</f>
        <v>0</v>
      </c>
      <c r="Q259" s="200">
        <v>1.3440000000000001E-2</v>
      </c>
      <c r="R259" s="200">
        <f>Q259*H259</f>
        <v>0.43814400000000003</v>
      </c>
      <c r="S259" s="200">
        <v>0</v>
      </c>
      <c r="T259" s="201">
        <f>S259*H259</f>
        <v>0</v>
      </c>
      <c r="AR259" s="22" t="s">
        <v>199</v>
      </c>
      <c r="AT259" s="22" t="s">
        <v>139</v>
      </c>
      <c r="AU259" s="22" t="s">
        <v>85</v>
      </c>
      <c r="AY259" s="22" t="s">
        <v>137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22" t="s">
        <v>83</v>
      </c>
      <c r="BK259" s="202">
        <f>ROUND(I259*H259,2)</f>
        <v>0</v>
      </c>
      <c r="BL259" s="22" t="s">
        <v>199</v>
      </c>
      <c r="BM259" s="22" t="s">
        <v>415</v>
      </c>
    </row>
    <row r="260" spans="2:65" s="11" customFormat="1" ht="13.5">
      <c r="B260" s="203"/>
      <c r="C260" s="204"/>
      <c r="D260" s="205" t="s">
        <v>146</v>
      </c>
      <c r="E260" s="206" t="s">
        <v>21</v>
      </c>
      <c r="F260" s="207" t="s">
        <v>390</v>
      </c>
      <c r="G260" s="204"/>
      <c r="H260" s="208">
        <v>32.6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146</v>
      </c>
      <c r="AU260" s="214" t="s">
        <v>85</v>
      </c>
      <c r="AV260" s="11" t="s">
        <v>85</v>
      </c>
      <c r="AW260" s="11" t="s">
        <v>38</v>
      </c>
      <c r="AX260" s="11" t="s">
        <v>75</v>
      </c>
      <c r="AY260" s="214" t="s">
        <v>137</v>
      </c>
    </row>
    <row r="261" spans="2:65" s="12" customFormat="1" ht="13.5">
      <c r="B261" s="215"/>
      <c r="C261" s="216"/>
      <c r="D261" s="217" t="s">
        <v>146</v>
      </c>
      <c r="E261" s="218" t="s">
        <v>21</v>
      </c>
      <c r="F261" s="219" t="s">
        <v>148</v>
      </c>
      <c r="G261" s="216"/>
      <c r="H261" s="220">
        <v>32.6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146</v>
      </c>
      <c r="AU261" s="226" t="s">
        <v>85</v>
      </c>
      <c r="AV261" s="12" t="s">
        <v>144</v>
      </c>
      <c r="AW261" s="12" t="s">
        <v>38</v>
      </c>
      <c r="AX261" s="12" t="s">
        <v>83</v>
      </c>
      <c r="AY261" s="226" t="s">
        <v>137</v>
      </c>
    </row>
    <row r="262" spans="2:65" s="1" customFormat="1" ht="22.5" customHeight="1">
      <c r="B262" s="39"/>
      <c r="C262" s="191" t="s">
        <v>416</v>
      </c>
      <c r="D262" s="191" t="s">
        <v>139</v>
      </c>
      <c r="E262" s="192" t="s">
        <v>417</v>
      </c>
      <c r="F262" s="193" t="s">
        <v>418</v>
      </c>
      <c r="G262" s="194" t="s">
        <v>160</v>
      </c>
      <c r="H262" s="195">
        <v>97.2</v>
      </c>
      <c r="I262" s="196"/>
      <c r="J262" s="197">
        <f>ROUND(I262*H262,2)</f>
        <v>0</v>
      </c>
      <c r="K262" s="193" t="s">
        <v>143</v>
      </c>
      <c r="L262" s="59"/>
      <c r="M262" s="198" t="s">
        <v>21</v>
      </c>
      <c r="N262" s="199" t="s">
        <v>46</v>
      </c>
      <c r="O262" s="40"/>
      <c r="P262" s="200">
        <f>O262*H262</f>
        <v>0</v>
      </c>
      <c r="Q262" s="200">
        <v>2.0000000000000002E-5</v>
      </c>
      <c r="R262" s="200">
        <f>Q262*H262</f>
        <v>1.9440000000000002E-3</v>
      </c>
      <c r="S262" s="200">
        <v>0</v>
      </c>
      <c r="T262" s="201">
        <f>S262*H262</f>
        <v>0</v>
      </c>
      <c r="AR262" s="22" t="s">
        <v>199</v>
      </c>
      <c r="AT262" s="22" t="s">
        <v>139</v>
      </c>
      <c r="AU262" s="22" t="s">
        <v>85</v>
      </c>
      <c r="AY262" s="22" t="s">
        <v>137</v>
      </c>
      <c r="BE262" s="202">
        <f>IF(N262="základní",J262,0)</f>
        <v>0</v>
      </c>
      <c r="BF262" s="202">
        <f>IF(N262="snížená",J262,0)</f>
        <v>0</v>
      </c>
      <c r="BG262" s="202">
        <f>IF(N262="zákl. přenesená",J262,0)</f>
        <v>0</v>
      </c>
      <c r="BH262" s="202">
        <f>IF(N262="sníž. přenesená",J262,0)</f>
        <v>0</v>
      </c>
      <c r="BI262" s="202">
        <f>IF(N262="nulová",J262,0)</f>
        <v>0</v>
      </c>
      <c r="BJ262" s="22" t="s">
        <v>83</v>
      </c>
      <c r="BK262" s="202">
        <f>ROUND(I262*H262,2)</f>
        <v>0</v>
      </c>
      <c r="BL262" s="22" t="s">
        <v>199</v>
      </c>
      <c r="BM262" s="22" t="s">
        <v>419</v>
      </c>
    </row>
    <row r="263" spans="2:65" s="11" customFormat="1" ht="13.5">
      <c r="B263" s="203"/>
      <c r="C263" s="204"/>
      <c r="D263" s="205" t="s">
        <v>146</v>
      </c>
      <c r="E263" s="206" t="s">
        <v>21</v>
      </c>
      <c r="F263" s="207" t="s">
        <v>420</v>
      </c>
      <c r="G263" s="204"/>
      <c r="H263" s="208">
        <v>97.2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146</v>
      </c>
      <c r="AU263" s="214" t="s">
        <v>85</v>
      </c>
      <c r="AV263" s="11" t="s">
        <v>85</v>
      </c>
      <c r="AW263" s="11" t="s">
        <v>38</v>
      </c>
      <c r="AX263" s="11" t="s">
        <v>75</v>
      </c>
      <c r="AY263" s="214" t="s">
        <v>137</v>
      </c>
    </row>
    <row r="264" spans="2:65" s="12" customFormat="1" ht="13.5">
      <c r="B264" s="215"/>
      <c r="C264" s="216"/>
      <c r="D264" s="217" t="s">
        <v>146</v>
      </c>
      <c r="E264" s="218" t="s">
        <v>21</v>
      </c>
      <c r="F264" s="219" t="s">
        <v>148</v>
      </c>
      <c r="G264" s="216"/>
      <c r="H264" s="220">
        <v>97.2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146</v>
      </c>
      <c r="AU264" s="226" t="s">
        <v>85</v>
      </c>
      <c r="AV264" s="12" t="s">
        <v>144</v>
      </c>
      <c r="AW264" s="12" t="s">
        <v>38</v>
      </c>
      <c r="AX264" s="12" t="s">
        <v>83</v>
      </c>
      <c r="AY264" s="226" t="s">
        <v>137</v>
      </c>
    </row>
    <row r="265" spans="2:65" s="1" customFormat="1" ht="22.5" customHeight="1">
      <c r="B265" s="39"/>
      <c r="C265" s="230" t="s">
        <v>421</v>
      </c>
      <c r="D265" s="230" t="s">
        <v>182</v>
      </c>
      <c r="E265" s="231" t="s">
        <v>422</v>
      </c>
      <c r="F265" s="232" t="s">
        <v>423</v>
      </c>
      <c r="G265" s="233" t="s">
        <v>142</v>
      </c>
      <c r="H265" s="234">
        <v>1.0089999999999999</v>
      </c>
      <c r="I265" s="235"/>
      <c r="J265" s="236">
        <f>ROUND(I265*H265,2)</f>
        <v>0</v>
      </c>
      <c r="K265" s="232" t="s">
        <v>143</v>
      </c>
      <c r="L265" s="237"/>
      <c r="M265" s="238" t="s">
        <v>21</v>
      </c>
      <c r="N265" s="239" t="s">
        <v>46</v>
      </c>
      <c r="O265" s="40"/>
      <c r="P265" s="200">
        <f>O265*H265</f>
        <v>0</v>
      </c>
      <c r="Q265" s="200">
        <v>0.55000000000000004</v>
      </c>
      <c r="R265" s="200">
        <f>Q265*H265</f>
        <v>0.55494999999999994</v>
      </c>
      <c r="S265" s="200">
        <v>0</v>
      </c>
      <c r="T265" s="201">
        <f>S265*H265</f>
        <v>0</v>
      </c>
      <c r="AR265" s="22" t="s">
        <v>278</v>
      </c>
      <c r="AT265" s="22" t="s">
        <v>182</v>
      </c>
      <c r="AU265" s="22" t="s">
        <v>85</v>
      </c>
      <c r="AY265" s="22" t="s">
        <v>137</v>
      </c>
      <c r="BE265" s="202">
        <f>IF(N265="základní",J265,0)</f>
        <v>0</v>
      </c>
      <c r="BF265" s="202">
        <f>IF(N265="snížená",J265,0)</f>
        <v>0</v>
      </c>
      <c r="BG265" s="202">
        <f>IF(N265="zákl. přenesená",J265,0)</f>
        <v>0</v>
      </c>
      <c r="BH265" s="202">
        <f>IF(N265="sníž. přenesená",J265,0)</f>
        <v>0</v>
      </c>
      <c r="BI265" s="202">
        <f>IF(N265="nulová",J265,0)</f>
        <v>0</v>
      </c>
      <c r="BJ265" s="22" t="s">
        <v>83</v>
      </c>
      <c r="BK265" s="202">
        <f>ROUND(I265*H265,2)</f>
        <v>0</v>
      </c>
      <c r="BL265" s="22" t="s">
        <v>199</v>
      </c>
      <c r="BM265" s="22" t="s">
        <v>424</v>
      </c>
    </row>
    <row r="266" spans="2:65" s="11" customFormat="1" ht="13.5">
      <c r="B266" s="203"/>
      <c r="C266" s="204"/>
      <c r="D266" s="205" t="s">
        <v>146</v>
      </c>
      <c r="E266" s="206" t="s">
        <v>21</v>
      </c>
      <c r="F266" s="207" t="s">
        <v>425</v>
      </c>
      <c r="G266" s="204"/>
      <c r="H266" s="208">
        <v>1.0089999999999999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146</v>
      </c>
      <c r="AU266" s="214" t="s">
        <v>85</v>
      </c>
      <c r="AV266" s="11" t="s">
        <v>85</v>
      </c>
      <c r="AW266" s="11" t="s">
        <v>38</v>
      </c>
      <c r="AX266" s="11" t="s">
        <v>75</v>
      </c>
      <c r="AY266" s="214" t="s">
        <v>137</v>
      </c>
    </row>
    <row r="267" spans="2:65" s="12" customFormat="1" ht="13.5">
      <c r="B267" s="215"/>
      <c r="C267" s="216"/>
      <c r="D267" s="217" t="s">
        <v>146</v>
      </c>
      <c r="E267" s="218" t="s">
        <v>21</v>
      </c>
      <c r="F267" s="219" t="s">
        <v>148</v>
      </c>
      <c r="G267" s="216"/>
      <c r="H267" s="220">
        <v>1.0089999999999999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146</v>
      </c>
      <c r="AU267" s="226" t="s">
        <v>85</v>
      </c>
      <c r="AV267" s="12" t="s">
        <v>144</v>
      </c>
      <c r="AW267" s="12" t="s">
        <v>38</v>
      </c>
      <c r="AX267" s="12" t="s">
        <v>83</v>
      </c>
      <c r="AY267" s="226" t="s">
        <v>137</v>
      </c>
    </row>
    <row r="268" spans="2:65" s="1" customFormat="1" ht="31.5" customHeight="1">
      <c r="B268" s="39"/>
      <c r="C268" s="191" t="s">
        <v>426</v>
      </c>
      <c r="D268" s="191" t="s">
        <v>139</v>
      </c>
      <c r="E268" s="192" t="s">
        <v>427</v>
      </c>
      <c r="F268" s="193" t="s">
        <v>428</v>
      </c>
      <c r="G268" s="194" t="s">
        <v>170</v>
      </c>
      <c r="H268" s="195">
        <v>60</v>
      </c>
      <c r="I268" s="196"/>
      <c r="J268" s="197">
        <f>ROUND(I268*H268,2)</f>
        <v>0</v>
      </c>
      <c r="K268" s="193" t="s">
        <v>143</v>
      </c>
      <c r="L268" s="59"/>
      <c r="M268" s="198" t="s">
        <v>21</v>
      </c>
      <c r="N268" s="199" t="s">
        <v>46</v>
      </c>
      <c r="O268" s="40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AR268" s="22" t="s">
        <v>199</v>
      </c>
      <c r="AT268" s="22" t="s">
        <v>139</v>
      </c>
      <c r="AU268" s="22" t="s">
        <v>85</v>
      </c>
      <c r="AY268" s="22" t="s">
        <v>137</v>
      </c>
      <c r="BE268" s="202">
        <f>IF(N268="základní",J268,0)</f>
        <v>0</v>
      </c>
      <c r="BF268" s="202">
        <f>IF(N268="snížená",J268,0)</f>
        <v>0</v>
      </c>
      <c r="BG268" s="202">
        <f>IF(N268="zákl. přenesená",J268,0)</f>
        <v>0</v>
      </c>
      <c r="BH268" s="202">
        <f>IF(N268="sníž. přenesená",J268,0)</f>
        <v>0</v>
      </c>
      <c r="BI268" s="202">
        <f>IF(N268="nulová",J268,0)</f>
        <v>0</v>
      </c>
      <c r="BJ268" s="22" t="s">
        <v>83</v>
      </c>
      <c r="BK268" s="202">
        <f>ROUND(I268*H268,2)</f>
        <v>0</v>
      </c>
      <c r="BL268" s="22" t="s">
        <v>199</v>
      </c>
      <c r="BM268" s="22" t="s">
        <v>429</v>
      </c>
    </row>
    <row r="269" spans="2:65" s="11" customFormat="1" ht="13.5">
      <c r="B269" s="203"/>
      <c r="C269" s="204"/>
      <c r="D269" s="205" t="s">
        <v>146</v>
      </c>
      <c r="E269" s="206" t="s">
        <v>21</v>
      </c>
      <c r="F269" s="207" t="s">
        <v>430</v>
      </c>
      <c r="G269" s="204"/>
      <c r="H269" s="208">
        <v>60</v>
      </c>
      <c r="I269" s="209"/>
      <c r="J269" s="204"/>
      <c r="K269" s="204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146</v>
      </c>
      <c r="AU269" s="214" t="s">
        <v>85</v>
      </c>
      <c r="AV269" s="11" t="s">
        <v>85</v>
      </c>
      <c r="AW269" s="11" t="s">
        <v>38</v>
      </c>
      <c r="AX269" s="11" t="s">
        <v>75</v>
      </c>
      <c r="AY269" s="214" t="s">
        <v>137</v>
      </c>
    </row>
    <row r="270" spans="2:65" s="12" customFormat="1" ht="13.5">
      <c r="B270" s="215"/>
      <c r="C270" s="216"/>
      <c r="D270" s="217" t="s">
        <v>146</v>
      </c>
      <c r="E270" s="218" t="s">
        <v>21</v>
      </c>
      <c r="F270" s="219" t="s">
        <v>148</v>
      </c>
      <c r="G270" s="216"/>
      <c r="H270" s="220">
        <v>60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146</v>
      </c>
      <c r="AU270" s="226" t="s">
        <v>85</v>
      </c>
      <c r="AV270" s="12" t="s">
        <v>144</v>
      </c>
      <c r="AW270" s="12" t="s">
        <v>38</v>
      </c>
      <c r="AX270" s="12" t="s">
        <v>83</v>
      </c>
      <c r="AY270" s="226" t="s">
        <v>137</v>
      </c>
    </row>
    <row r="271" spans="2:65" s="1" customFormat="1" ht="22.5" customHeight="1">
      <c r="B271" s="39"/>
      <c r="C271" s="230" t="s">
        <v>431</v>
      </c>
      <c r="D271" s="230" t="s">
        <v>182</v>
      </c>
      <c r="E271" s="231" t="s">
        <v>432</v>
      </c>
      <c r="F271" s="232" t="s">
        <v>433</v>
      </c>
      <c r="G271" s="233" t="s">
        <v>170</v>
      </c>
      <c r="H271" s="234">
        <v>60</v>
      </c>
      <c r="I271" s="235"/>
      <c r="J271" s="236">
        <f>ROUND(I271*H271,2)</f>
        <v>0</v>
      </c>
      <c r="K271" s="232" t="s">
        <v>143</v>
      </c>
      <c r="L271" s="237"/>
      <c r="M271" s="238" t="s">
        <v>21</v>
      </c>
      <c r="N271" s="239" t="s">
        <v>46</v>
      </c>
      <c r="O271" s="40"/>
      <c r="P271" s="200">
        <f>O271*H271</f>
        <v>0</v>
      </c>
      <c r="Q271" s="200">
        <v>1.4500000000000001E-2</v>
      </c>
      <c r="R271" s="200">
        <f>Q271*H271</f>
        <v>0.87</v>
      </c>
      <c r="S271" s="200">
        <v>0</v>
      </c>
      <c r="T271" s="201">
        <f>S271*H271</f>
        <v>0</v>
      </c>
      <c r="AR271" s="22" t="s">
        <v>278</v>
      </c>
      <c r="AT271" s="22" t="s">
        <v>182</v>
      </c>
      <c r="AU271" s="22" t="s">
        <v>85</v>
      </c>
      <c r="AY271" s="22" t="s">
        <v>137</v>
      </c>
      <c r="BE271" s="202">
        <f>IF(N271="základní",J271,0)</f>
        <v>0</v>
      </c>
      <c r="BF271" s="202">
        <f>IF(N271="snížená",J271,0)</f>
        <v>0</v>
      </c>
      <c r="BG271" s="202">
        <f>IF(N271="zákl. přenesená",J271,0)</f>
        <v>0</v>
      </c>
      <c r="BH271" s="202">
        <f>IF(N271="sníž. přenesená",J271,0)</f>
        <v>0</v>
      </c>
      <c r="BI271" s="202">
        <f>IF(N271="nulová",J271,0)</f>
        <v>0</v>
      </c>
      <c r="BJ271" s="22" t="s">
        <v>83</v>
      </c>
      <c r="BK271" s="202">
        <f>ROUND(I271*H271,2)</f>
        <v>0</v>
      </c>
      <c r="BL271" s="22" t="s">
        <v>199</v>
      </c>
      <c r="BM271" s="22" t="s">
        <v>434</v>
      </c>
    </row>
    <row r="272" spans="2:65" s="11" customFormat="1" ht="13.5">
      <c r="B272" s="203"/>
      <c r="C272" s="204"/>
      <c r="D272" s="205" t="s">
        <v>146</v>
      </c>
      <c r="E272" s="206" t="s">
        <v>21</v>
      </c>
      <c r="F272" s="207" t="s">
        <v>430</v>
      </c>
      <c r="G272" s="204"/>
      <c r="H272" s="208">
        <v>60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146</v>
      </c>
      <c r="AU272" s="214" t="s">
        <v>85</v>
      </c>
      <c r="AV272" s="11" t="s">
        <v>85</v>
      </c>
      <c r="AW272" s="11" t="s">
        <v>38</v>
      </c>
      <c r="AX272" s="11" t="s">
        <v>75</v>
      </c>
      <c r="AY272" s="214" t="s">
        <v>137</v>
      </c>
    </row>
    <row r="273" spans="2:65" s="12" customFormat="1" ht="13.5">
      <c r="B273" s="215"/>
      <c r="C273" s="216"/>
      <c r="D273" s="217" t="s">
        <v>146</v>
      </c>
      <c r="E273" s="218" t="s">
        <v>21</v>
      </c>
      <c r="F273" s="219" t="s">
        <v>148</v>
      </c>
      <c r="G273" s="216"/>
      <c r="H273" s="220">
        <v>60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146</v>
      </c>
      <c r="AU273" s="226" t="s">
        <v>85</v>
      </c>
      <c r="AV273" s="12" t="s">
        <v>144</v>
      </c>
      <c r="AW273" s="12" t="s">
        <v>38</v>
      </c>
      <c r="AX273" s="12" t="s">
        <v>83</v>
      </c>
      <c r="AY273" s="226" t="s">
        <v>137</v>
      </c>
    </row>
    <row r="274" spans="2:65" s="1" customFormat="1" ht="22.5" customHeight="1">
      <c r="B274" s="39"/>
      <c r="C274" s="230" t="s">
        <v>435</v>
      </c>
      <c r="D274" s="230" t="s">
        <v>182</v>
      </c>
      <c r="E274" s="231" t="s">
        <v>436</v>
      </c>
      <c r="F274" s="232" t="s">
        <v>437</v>
      </c>
      <c r="G274" s="233" t="s">
        <v>170</v>
      </c>
      <c r="H274" s="234">
        <v>63</v>
      </c>
      <c r="I274" s="235"/>
      <c r="J274" s="236">
        <f>ROUND(I274*H274,2)</f>
        <v>0</v>
      </c>
      <c r="K274" s="232" t="s">
        <v>143</v>
      </c>
      <c r="L274" s="237"/>
      <c r="M274" s="238" t="s">
        <v>21</v>
      </c>
      <c r="N274" s="239" t="s">
        <v>46</v>
      </c>
      <c r="O274" s="40"/>
      <c r="P274" s="200">
        <f>O274*H274</f>
        <v>0</v>
      </c>
      <c r="Q274" s="200">
        <v>1.4999999999999999E-4</v>
      </c>
      <c r="R274" s="200">
        <f>Q274*H274</f>
        <v>9.4499999999999983E-3</v>
      </c>
      <c r="S274" s="200">
        <v>0</v>
      </c>
      <c r="T274" s="201">
        <f>S274*H274</f>
        <v>0</v>
      </c>
      <c r="AR274" s="22" t="s">
        <v>278</v>
      </c>
      <c r="AT274" s="22" t="s">
        <v>182</v>
      </c>
      <c r="AU274" s="22" t="s">
        <v>85</v>
      </c>
      <c r="AY274" s="22" t="s">
        <v>137</v>
      </c>
      <c r="BE274" s="202">
        <f>IF(N274="základní",J274,0)</f>
        <v>0</v>
      </c>
      <c r="BF274" s="202">
        <f>IF(N274="snížená",J274,0)</f>
        <v>0</v>
      </c>
      <c r="BG274" s="202">
        <f>IF(N274="zákl. přenesená",J274,0)</f>
        <v>0</v>
      </c>
      <c r="BH274" s="202">
        <f>IF(N274="sníž. přenesená",J274,0)</f>
        <v>0</v>
      </c>
      <c r="BI274" s="202">
        <f>IF(N274="nulová",J274,0)</f>
        <v>0</v>
      </c>
      <c r="BJ274" s="22" t="s">
        <v>83</v>
      </c>
      <c r="BK274" s="202">
        <f>ROUND(I274*H274,2)</f>
        <v>0</v>
      </c>
      <c r="BL274" s="22" t="s">
        <v>199</v>
      </c>
      <c r="BM274" s="22" t="s">
        <v>438</v>
      </c>
    </row>
    <row r="275" spans="2:65" s="11" customFormat="1" ht="13.5">
      <c r="B275" s="203"/>
      <c r="C275" s="204"/>
      <c r="D275" s="205" t="s">
        <v>146</v>
      </c>
      <c r="E275" s="206" t="s">
        <v>21</v>
      </c>
      <c r="F275" s="207" t="s">
        <v>439</v>
      </c>
      <c r="G275" s="204"/>
      <c r="H275" s="208">
        <v>63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146</v>
      </c>
      <c r="AU275" s="214" t="s">
        <v>85</v>
      </c>
      <c r="AV275" s="11" t="s">
        <v>85</v>
      </c>
      <c r="AW275" s="11" t="s">
        <v>38</v>
      </c>
      <c r="AX275" s="11" t="s">
        <v>75</v>
      </c>
      <c r="AY275" s="214" t="s">
        <v>137</v>
      </c>
    </row>
    <row r="276" spans="2:65" s="12" customFormat="1" ht="13.5">
      <c r="B276" s="215"/>
      <c r="C276" s="216"/>
      <c r="D276" s="217" t="s">
        <v>146</v>
      </c>
      <c r="E276" s="218" t="s">
        <v>21</v>
      </c>
      <c r="F276" s="219" t="s">
        <v>148</v>
      </c>
      <c r="G276" s="216"/>
      <c r="H276" s="220">
        <v>63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146</v>
      </c>
      <c r="AU276" s="226" t="s">
        <v>85</v>
      </c>
      <c r="AV276" s="12" t="s">
        <v>144</v>
      </c>
      <c r="AW276" s="12" t="s">
        <v>38</v>
      </c>
      <c r="AX276" s="12" t="s">
        <v>83</v>
      </c>
      <c r="AY276" s="226" t="s">
        <v>137</v>
      </c>
    </row>
    <row r="277" spans="2:65" s="1" customFormat="1" ht="31.5" customHeight="1">
      <c r="B277" s="39"/>
      <c r="C277" s="191" t="s">
        <v>440</v>
      </c>
      <c r="D277" s="191" t="s">
        <v>139</v>
      </c>
      <c r="E277" s="192" t="s">
        <v>441</v>
      </c>
      <c r="F277" s="193" t="s">
        <v>442</v>
      </c>
      <c r="G277" s="194" t="s">
        <v>382</v>
      </c>
      <c r="H277" s="242"/>
      <c r="I277" s="196"/>
      <c r="J277" s="197">
        <f>ROUND(I277*H277,2)</f>
        <v>0</v>
      </c>
      <c r="K277" s="193" t="s">
        <v>143</v>
      </c>
      <c r="L277" s="59"/>
      <c r="M277" s="198" t="s">
        <v>21</v>
      </c>
      <c r="N277" s="199" t="s">
        <v>46</v>
      </c>
      <c r="O277" s="40"/>
      <c r="P277" s="200">
        <f>O277*H277</f>
        <v>0</v>
      </c>
      <c r="Q277" s="200">
        <v>0</v>
      </c>
      <c r="R277" s="200">
        <f>Q277*H277</f>
        <v>0</v>
      </c>
      <c r="S277" s="200">
        <v>0</v>
      </c>
      <c r="T277" s="201">
        <f>S277*H277</f>
        <v>0</v>
      </c>
      <c r="AR277" s="22" t="s">
        <v>199</v>
      </c>
      <c r="AT277" s="22" t="s">
        <v>139</v>
      </c>
      <c r="AU277" s="22" t="s">
        <v>85</v>
      </c>
      <c r="AY277" s="22" t="s">
        <v>137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22" t="s">
        <v>83</v>
      </c>
      <c r="BK277" s="202">
        <f>ROUND(I277*H277,2)</f>
        <v>0</v>
      </c>
      <c r="BL277" s="22" t="s">
        <v>199</v>
      </c>
      <c r="BM277" s="22" t="s">
        <v>443</v>
      </c>
    </row>
    <row r="278" spans="2:65" s="10" customFormat="1" ht="29.85" customHeight="1">
      <c r="B278" s="174"/>
      <c r="C278" s="175"/>
      <c r="D278" s="188" t="s">
        <v>74</v>
      </c>
      <c r="E278" s="189" t="s">
        <v>444</v>
      </c>
      <c r="F278" s="189" t="s">
        <v>445</v>
      </c>
      <c r="G278" s="175"/>
      <c r="H278" s="175"/>
      <c r="I278" s="178"/>
      <c r="J278" s="190">
        <f>BK278</f>
        <v>0</v>
      </c>
      <c r="K278" s="175"/>
      <c r="L278" s="180"/>
      <c r="M278" s="181"/>
      <c r="N278" s="182"/>
      <c r="O278" s="182"/>
      <c r="P278" s="183">
        <f>SUM(P279:P297)</f>
        <v>0</v>
      </c>
      <c r="Q278" s="182"/>
      <c r="R278" s="183">
        <f>SUM(R279:R297)</f>
        <v>1.7577800000000001</v>
      </c>
      <c r="S278" s="182"/>
      <c r="T278" s="184">
        <f>SUM(T279:T297)</f>
        <v>0.91549400000000014</v>
      </c>
      <c r="AR278" s="185" t="s">
        <v>85</v>
      </c>
      <c r="AT278" s="186" t="s">
        <v>74</v>
      </c>
      <c r="AU278" s="186" t="s">
        <v>83</v>
      </c>
      <c r="AY278" s="185" t="s">
        <v>137</v>
      </c>
      <c r="BK278" s="187">
        <f>SUM(BK279:BK297)</f>
        <v>0</v>
      </c>
    </row>
    <row r="279" spans="2:65" s="1" customFormat="1" ht="22.5" customHeight="1">
      <c r="B279" s="39"/>
      <c r="C279" s="191" t="s">
        <v>446</v>
      </c>
      <c r="D279" s="191" t="s">
        <v>139</v>
      </c>
      <c r="E279" s="192" t="s">
        <v>447</v>
      </c>
      <c r="F279" s="193" t="s">
        <v>448</v>
      </c>
      <c r="G279" s="194" t="s">
        <v>160</v>
      </c>
      <c r="H279" s="195">
        <v>548.20000000000005</v>
      </c>
      <c r="I279" s="196"/>
      <c r="J279" s="197">
        <f>ROUND(I279*H279,2)</f>
        <v>0</v>
      </c>
      <c r="K279" s="193" t="s">
        <v>143</v>
      </c>
      <c r="L279" s="59"/>
      <c r="M279" s="198" t="s">
        <v>21</v>
      </c>
      <c r="N279" s="199" t="s">
        <v>46</v>
      </c>
      <c r="O279" s="40"/>
      <c r="P279" s="200">
        <f>O279*H279</f>
        <v>0</v>
      </c>
      <c r="Q279" s="200">
        <v>0</v>
      </c>
      <c r="R279" s="200">
        <f>Q279*H279</f>
        <v>0</v>
      </c>
      <c r="S279" s="200">
        <v>1.67E-3</v>
      </c>
      <c r="T279" s="201">
        <f>S279*H279</f>
        <v>0.91549400000000014</v>
      </c>
      <c r="AR279" s="22" t="s">
        <v>199</v>
      </c>
      <c r="AT279" s="22" t="s">
        <v>139</v>
      </c>
      <c r="AU279" s="22" t="s">
        <v>85</v>
      </c>
      <c r="AY279" s="22" t="s">
        <v>137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2" t="s">
        <v>83</v>
      </c>
      <c r="BK279" s="202">
        <f>ROUND(I279*H279,2)</f>
        <v>0</v>
      </c>
      <c r="BL279" s="22" t="s">
        <v>199</v>
      </c>
      <c r="BM279" s="22" t="s">
        <v>449</v>
      </c>
    </row>
    <row r="280" spans="2:65" s="11" customFormat="1" ht="13.5">
      <c r="B280" s="203"/>
      <c r="C280" s="204"/>
      <c r="D280" s="205" t="s">
        <v>146</v>
      </c>
      <c r="E280" s="206" t="s">
        <v>21</v>
      </c>
      <c r="F280" s="207" t="s">
        <v>450</v>
      </c>
      <c r="G280" s="204"/>
      <c r="H280" s="208">
        <v>494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146</v>
      </c>
      <c r="AU280" s="214" t="s">
        <v>85</v>
      </c>
      <c r="AV280" s="11" t="s">
        <v>85</v>
      </c>
      <c r="AW280" s="11" t="s">
        <v>38</v>
      </c>
      <c r="AX280" s="11" t="s">
        <v>75</v>
      </c>
      <c r="AY280" s="214" t="s">
        <v>137</v>
      </c>
    </row>
    <row r="281" spans="2:65" s="11" customFormat="1" ht="13.5">
      <c r="B281" s="203"/>
      <c r="C281" s="204"/>
      <c r="D281" s="205" t="s">
        <v>146</v>
      </c>
      <c r="E281" s="206" t="s">
        <v>21</v>
      </c>
      <c r="F281" s="207" t="s">
        <v>451</v>
      </c>
      <c r="G281" s="204"/>
      <c r="H281" s="208">
        <v>4.2</v>
      </c>
      <c r="I281" s="209"/>
      <c r="J281" s="204"/>
      <c r="K281" s="204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146</v>
      </c>
      <c r="AU281" s="214" t="s">
        <v>85</v>
      </c>
      <c r="AV281" s="11" t="s">
        <v>85</v>
      </c>
      <c r="AW281" s="11" t="s">
        <v>38</v>
      </c>
      <c r="AX281" s="11" t="s">
        <v>75</v>
      </c>
      <c r="AY281" s="214" t="s">
        <v>137</v>
      </c>
    </row>
    <row r="282" spans="2:65" s="11" customFormat="1" ht="13.5">
      <c r="B282" s="203"/>
      <c r="C282" s="204"/>
      <c r="D282" s="205" t="s">
        <v>146</v>
      </c>
      <c r="E282" s="206" t="s">
        <v>21</v>
      </c>
      <c r="F282" s="207" t="s">
        <v>452</v>
      </c>
      <c r="G282" s="204"/>
      <c r="H282" s="208">
        <v>3.2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146</v>
      </c>
      <c r="AU282" s="214" t="s">
        <v>85</v>
      </c>
      <c r="AV282" s="11" t="s">
        <v>85</v>
      </c>
      <c r="AW282" s="11" t="s">
        <v>38</v>
      </c>
      <c r="AX282" s="11" t="s">
        <v>75</v>
      </c>
      <c r="AY282" s="214" t="s">
        <v>137</v>
      </c>
    </row>
    <row r="283" spans="2:65" s="11" customFormat="1" ht="13.5">
      <c r="B283" s="203"/>
      <c r="C283" s="204"/>
      <c r="D283" s="205" t="s">
        <v>146</v>
      </c>
      <c r="E283" s="206" t="s">
        <v>21</v>
      </c>
      <c r="F283" s="207" t="s">
        <v>453</v>
      </c>
      <c r="G283" s="204"/>
      <c r="H283" s="208">
        <v>9.4</v>
      </c>
      <c r="I283" s="209"/>
      <c r="J283" s="204"/>
      <c r="K283" s="204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146</v>
      </c>
      <c r="AU283" s="214" t="s">
        <v>85</v>
      </c>
      <c r="AV283" s="11" t="s">
        <v>85</v>
      </c>
      <c r="AW283" s="11" t="s">
        <v>38</v>
      </c>
      <c r="AX283" s="11" t="s">
        <v>75</v>
      </c>
      <c r="AY283" s="214" t="s">
        <v>137</v>
      </c>
    </row>
    <row r="284" spans="2:65" s="11" customFormat="1" ht="13.5">
      <c r="B284" s="203"/>
      <c r="C284" s="204"/>
      <c r="D284" s="205" t="s">
        <v>146</v>
      </c>
      <c r="E284" s="206" t="s">
        <v>21</v>
      </c>
      <c r="F284" s="207" t="s">
        <v>454</v>
      </c>
      <c r="G284" s="204"/>
      <c r="H284" s="208">
        <v>37.4</v>
      </c>
      <c r="I284" s="209"/>
      <c r="J284" s="204"/>
      <c r="K284" s="204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146</v>
      </c>
      <c r="AU284" s="214" t="s">
        <v>85</v>
      </c>
      <c r="AV284" s="11" t="s">
        <v>85</v>
      </c>
      <c r="AW284" s="11" t="s">
        <v>38</v>
      </c>
      <c r="AX284" s="11" t="s">
        <v>75</v>
      </c>
      <c r="AY284" s="214" t="s">
        <v>137</v>
      </c>
    </row>
    <row r="285" spans="2:65" s="12" customFormat="1" ht="13.5">
      <c r="B285" s="215"/>
      <c r="C285" s="216"/>
      <c r="D285" s="217" t="s">
        <v>146</v>
      </c>
      <c r="E285" s="218" t="s">
        <v>21</v>
      </c>
      <c r="F285" s="219" t="s">
        <v>148</v>
      </c>
      <c r="G285" s="216"/>
      <c r="H285" s="220">
        <v>548.20000000000005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146</v>
      </c>
      <c r="AU285" s="226" t="s">
        <v>85</v>
      </c>
      <c r="AV285" s="12" t="s">
        <v>144</v>
      </c>
      <c r="AW285" s="12" t="s">
        <v>38</v>
      </c>
      <c r="AX285" s="12" t="s">
        <v>83</v>
      </c>
      <c r="AY285" s="226" t="s">
        <v>137</v>
      </c>
    </row>
    <row r="286" spans="2:65" s="1" customFormat="1" ht="31.5" customHeight="1">
      <c r="B286" s="39"/>
      <c r="C286" s="191" t="s">
        <v>455</v>
      </c>
      <c r="D286" s="191" t="s">
        <v>139</v>
      </c>
      <c r="E286" s="192" t="s">
        <v>456</v>
      </c>
      <c r="F286" s="193" t="s">
        <v>457</v>
      </c>
      <c r="G286" s="194" t="s">
        <v>160</v>
      </c>
      <c r="H286" s="195">
        <v>213.2</v>
      </c>
      <c r="I286" s="196"/>
      <c r="J286" s="197">
        <f>ROUND(I286*H286,2)</f>
        <v>0</v>
      </c>
      <c r="K286" s="193" t="s">
        <v>143</v>
      </c>
      <c r="L286" s="59"/>
      <c r="M286" s="198" t="s">
        <v>21</v>
      </c>
      <c r="N286" s="199" t="s">
        <v>46</v>
      </c>
      <c r="O286" s="40"/>
      <c r="P286" s="200">
        <f>O286*H286</f>
        <v>0</v>
      </c>
      <c r="Q286" s="200">
        <v>1.98E-3</v>
      </c>
      <c r="R286" s="200">
        <f>Q286*H286</f>
        <v>0.42213599999999996</v>
      </c>
      <c r="S286" s="200">
        <v>0</v>
      </c>
      <c r="T286" s="201">
        <f>S286*H286</f>
        <v>0</v>
      </c>
      <c r="AR286" s="22" t="s">
        <v>199</v>
      </c>
      <c r="AT286" s="22" t="s">
        <v>139</v>
      </c>
      <c r="AU286" s="22" t="s">
        <v>85</v>
      </c>
      <c r="AY286" s="22" t="s">
        <v>137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22" t="s">
        <v>83</v>
      </c>
      <c r="BK286" s="202">
        <f>ROUND(I286*H286,2)</f>
        <v>0</v>
      </c>
      <c r="BL286" s="22" t="s">
        <v>199</v>
      </c>
      <c r="BM286" s="22" t="s">
        <v>458</v>
      </c>
    </row>
    <row r="287" spans="2:65" s="11" customFormat="1" ht="13.5">
      <c r="B287" s="203"/>
      <c r="C287" s="204"/>
      <c r="D287" s="205" t="s">
        <v>146</v>
      </c>
      <c r="E287" s="206" t="s">
        <v>21</v>
      </c>
      <c r="F287" s="207" t="s">
        <v>459</v>
      </c>
      <c r="G287" s="204"/>
      <c r="H287" s="208">
        <v>213.2</v>
      </c>
      <c r="I287" s="209"/>
      <c r="J287" s="204"/>
      <c r="K287" s="204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146</v>
      </c>
      <c r="AU287" s="214" t="s">
        <v>85</v>
      </c>
      <c r="AV287" s="11" t="s">
        <v>85</v>
      </c>
      <c r="AW287" s="11" t="s">
        <v>38</v>
      </c>
      <c r="AX287" s="11" t="s">
        <v>75</v>
      </c>
      <c r="AY287" s="214" t="s">
        <v>137</v>
      </c>
    </row>
    <row r="288" spans="2:65" s="12" customFormat="1" ht="13.5">
      <c r="B288" s="215"/>
      <c r="C288" s="216"/>
      <c r="D288" s="217" t="s">
        <v>146</v>
      </c>
      <c r="E288" s="218" t="s">
        <v>21</v>
      </c>
      <c r="F288" s="219" t="s">
        <v>148</v>
      </c>
      <c r="G288" s="216"/>
      <c r="H288" s="220">
        <v>213.2</v>
      </c>
      <c r="I288" s="221"/>
      <c r="J288" s="216"/>
      <c r="K288" s="216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146</v>
      </c>
      <c r="AU288" s="226" t="s">
        <v>85</v>
      </c>
      <c r="AV288" s="12" t="s">
        <v>144</v>
      </c>
      <c r="AW288" s="12" t="s">
        <v>38</v>
      </c>
      <c r="AX288" s="12" t="s">
        <v>83</v>
      </c>
      <c r="AY288" s="226" t="s">
        <v>137</v>
      </c>
    </row>
    <row r="289" spans="2:65" s="1" customFormat="1" ht="31.5" customHeight="1">
      <c r="B289" s="39"/>
      <c r="C289" s="191" t="s">
        <v>460</v>
      </c>
      <c r="D289" s="191" t="s">
        <v>139</v>
      </c>
      <c r="E289" s="192" t="s">
        <v>461</v>
      </c>
      <c r="F289" s="193" t="s">
        <v>462</v>
      </c>
      <c r="G289" s="194" t="s">
        <v>160</v>
      </c>
      <c r="H289" s="195">
        <v>462.6</v>
      </c>
      <c r="I289" s="196"/>
      <c r="J289" s="197">
        <f>ROUND(I289*H289,2)</f>
        <v>0</v>
      </c>
      <c r="K289" s="193" t="s">
        <v>143</v>
      </c>
      <c r="L289" s="59"/>
      <c r="M289" s="198" t="s">
        <v>21</v>
      </c>
      <c r="N289" s="199" t="s">
        <v>46</v>
      </c>
      <c r="O289" s="40"/>
      <c r="P289" s="200">
        <f>O289*H289</f>
        <v>0</v>
      </c>
      <c r="Q289" s="200">
        <v>2.64E-3</v>
      </c>
      <c r="R289" s="200">
        <f>Q289*H289</f>
        <v>1.2212640000000001</v>
      </c>
      <c r="S289" s="200">
        <v>0</v>
      </c>
      <c r="T289" s="201">
        <f>S289*H289</f>
        <v>0</v>
      </c>
      <c r="AR289" s="22" t="s">
        <v>199</v>
      </c>
      <c r="AT289" s="22" t="s">
        <v>139</v>
      </c>
      <c r="AU289" s="22" t="s">
        <v>85</v>
      </c>
      <c r="AY289" s="22" t="s">
        <v>137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22" t="s">
        <v>83</v>
      </c>
      <c r="BK289" s="202">
        <f>ROUND(I289*H289,2)</f>
        <v>0</v>
      </c>
      <c r="BL289" s="22" t="s">
        <v>199</v>
      </c>
      <c r="BM289" s="22" t="s">
        <v>463</v>
      </c>
    </row>
    <row r="290" spans="2:65" s="11" customFormat="1" ht="13.5">
      <c r="B290" s="203"/>
      <c r="C290" s="204"/>
      <c r="D290" s="205" t="s">
        <v>146</v>
      </c>
      <c r="E290" s="206" t="s">
        <v>21</v>
      </c>
      <c r="F290" s="207" t="s">
        <v>464</v>
      </c>
      <c r="G290" s="204"/>
      <c r="H290" s="208">
        <v>456</v>
      </c>
      <c r="I290" s="209"/>
      <c r="J290" s="204"/>
      <c r="K290" s="204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146</v>
      </c>
      <c r="AU290" s="214" t="s">
        <v>85</v>
      </c>
      <c r="AV290" s="11" t="s">
        <v>85</v>
      </c>
      <c r="AW290" s="11" t="s">
        <v>38</v>
      </c>
      <c r="AX290" s="11" t="s">
        <v>75</v>
      </c>
      <c r="AY290" s="214" t="s">
        <v>137</v>
      </c>
    </row>
    <row r="291" spans="2:65" s="11" customFormat="1" ht="13.5">
      <c r="B291" s="203"/>
      <c r="C291" s="204"/>
      <c r="D291" s="205" t="s">
        <v>146</v>
      </c>
      <c r="E291" s="206" t="s">
        <v>21</v>
      </c>
      <c r="F291" s="207" t="s">
        <v>465</v>
      </c>
      <c r="G291" s="204"/>
      <c r="H291" s="208">
        <v>4.2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146</v>
      </c>
      <c r="AU291" s="214" t="s">
        <v>85</v>
      </c>
      <c r="AV291" s="11" t="s">
        <v>85</v>
      </c>
      <c r="AW291" s="11" t="s">
        <v>38</v>
      </c>
      <c r="AX291" s="11" t="s">
        <v>75</v>
      </c>
      <c r="AY291" s="214" t="s">
        <v>137</v>
      </c>
    </row>
    <row r="292" spans="2:65" s="11" customFormat="1" ht="13.5">
      <c r="B292" s="203"/>
      <c r="C292" s="204"/>
      <c r="D292" s="205" t="s">
        <v>146</v>
      </c>
      <c r="E292" s="206" t="s">
        <v>21</v>
      </c>
      <c r="F292" s="207" t="s">
        <v>466</v>
      </c>
      <c r="G292" s="204"/>
      <c r="H292" s="208">
        <v>2.4</v>
      </c>
      <c r="I292" s="209"/>
      <c r="J292" s="204"/>
      <c r="K292" s="204"/>
      <c r="L292" s="210"/>
      <c r="M292" s="211"/>
      <c r="N292" s="212"/>
      <c r="O292" s="212"/>
      <c r="P292" s="212"/>
      <c r="Q292" s="212"/>
      <c r="R292" s="212"/>
      <c r="S292" s="212"/>
      <c r="T292" s="213"/>
      <c r="AT292" s="214" t="s">
        <v>146</v>
      </c>
      <c r="AU292" s="214" t="s">
        <v>85</v>
      </c>
      <c r="AV292" s="11" t="s">
        <v>85</v>
      </c>
      <c r="AW292" s="11" t="s">
        <v>38</v>
      </c>
      <c r="AX292" s="11" t="s">
        <v>75</v>
      </c>
      <c r="AY292" s="214" t="s">
        <v>137</v>
      </c>
    </row>
    <row r="293" spans="2:65" s="12" customFormat="1" ht="13.5">
      <c r="B293" s="215"/>
      <c r="C293" s="216"/>
      <c r="D293" s="217" t="s">
        <v>146</v>
      </c>
      <c r="E293" s="218" t="s">
        <v>21</v>
      </c>
      <c r="F293" s="219" t="s">
        <v>148</v>
      </c>
      <c r="G293" s="216"/>
      <c r="H293" s="220">
        <v>462.6</v>
      </c>
      <c r="I293" s="221"/>
      <c r="J293" s="216"/>
      <c r="K293" s="216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146</v>
      </c>
      <c r="AU293" s="226" t="s">
        <v>85</v>
      </c>
      <c r="AV293" s="12" t="s">
        <v>144</v>
      </c>
      <c r="AW293" s="12" t="s">
        <v>38</v>
      </c>
      <c r="AX293" s="12" t="s">
        <v>83</v>
      </c>
      <c r="AY293" s="226" t="s">
        <v>137</v>
      </c>
    </row>
    <row r="294" spans="2:65" s="1" customFormat="1" ht="31.5" customHeight="1">
      <c r="B294" s="39"/>
      <c r="C294" s="191" t="s">
        <v>467</v>
      </c>
      <c r="D294" s="191" t="s">
        <v>139</v>
      </c>
      <c r="E294" s="192" t="s">
        <v>468</v>
      </c>
      <c r="F294" s="193" t="s">
        <v>469</v>
      </c>
      <c r="G294" s="194" t="s">
        <v>160</v>
      </c>
      <c r="H294" s="195">
        <v>38</v>
      </c>
      <c r="I294" s="196"/>
      <c r="J294" s="197">
        <f>ROUND(I294*H294,2)</f>
        <v>0</v>
      </c>
      <c r="K294" s="193" t="s">
        <v>143</v>
      </c>
      <c r="L294" s="59"/>
      <c r="M294" s="198" t="s">
        <v>21</v>
      </c>
      <c r="N294" s="199" t="s">
        <v>46</v>
      </c>
      <c r="O294" s="40"/>
      <c r="P294" s="200">
        <f>O294*H294</f>
        <v>0</v>
      </c>
      <c r="Q294" s="200">
        <v>3.0100000000000001E-3</v>
      </c>
      <c r="R294" s="200">
        <f>Q294*H294</f>
        <v>0.11438000000000001</v>
      </c>
      <c r="S294" s="200">
        <v>0</v>
      </c>
      <c r="T294" s="201">
        <f>S294*H294</f>
        <v>0</v>
      </c>
      <c r="AR294" s="22" t="s">
        <v>199</v>
      </c>
      <c r="AT294" s="22" t="s">
        <v>139</v>
      </c>
      <c r="AU294" s="22" t="s">
        <v>85</v>
      </c>
      <c r="AY294" s="22" t="s">
        <v>137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22" t="s">
        <v>83</v>
      </c>
      <c r="BK294" s="202">
        <f>ROUND(I294*H294,2)</f>
        <v>0</v>
      </c>
      <c r="BL294" s="22" t="s">
        <v>199</v>
      </c>
      <c r="BM294" s="22" t="s">
        <v>470</v>
      </c>
    </row>
    <row r="295" spans="2:65" s="11" customFormat="1" ht="13.5">
      <c r="B295" s="203"/>
      <c r="C295" s="204"/>
      <c r="D295" s="205" t="s">
        <v>146</v>
      </c>
      <c r="E295" s="206" t="s">
        <v>21</v>
      </c>
      <c r="F295" s="207" t="s">
        <v>471</v>
      </c>
      <c r="G295" s="204"/>
      <c r="H295" s="208">
        <v>38</v>
      </c>
      <c r="I295" s="209"/>
      <c r="J295" s="204"/>
      <c r="K295" s="204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146</v>
      </c>
      <c r="AU295" s="214" t="s">
        <v>85</v>
      </c>
      <c r="AV295" s="11" t="s">
        <v>85</v>
      </c>
      <c r="AW295" s="11" t="s">
        <v>38</v>
      </c>
      <c r="AX295" s="11" t="s">
        <v>75</v>
      </c>
      <c r="AY295" s="214" t="s">
        <v>137</v>
      </c>
    </row>
    <row r="296" spans="2:65" s="12" customFormat="1" ht="13.5">
      <c r="B296" s="215"/>
      <c r="C296" s="216"/>
      <c r="D296" s="217" t="s">
        <v>146</v>
      </c>
      <c r="E296" s="218" t="s">
        <v>21</v>
      </c>
      <c r="F296" s="219" t="s">
        <v>148</v>
      </c>
      <c r="G296" s="216"/>
      <c r="H296" s="220">
        <v>38</v>
      </c>
      <c r="I296" s="221"/>
      <c r="J296" s="216"/>
      <c r="K296" s="216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146</v>
      </c>
      <c r="AU296" s="226" t="s">
        <v>85</v>
      </c>
      <c r="AV296" s="12" t="s">
        <v>144</v>
      </c>
      <c r="AW296" s="12" t="s">
        <v>38</v>
      </c>
      <c r="AX296" s="12" t="s">
        <v>83</v>
      </c>
      <c r="AY296" s="226" t="s">
        <v>137</v>
      </c>
    </row>
    <row r="297" spans="2:65" s="1" customFormat="1" ht="31.5" customHeight="1">
      <c r="B297" s="39"/>
      <c r="C297" s="191" t="s">
        <v>472</v>
      </c>
      <c r="D297" s="191" t="s">
        <v>139</v>
      </c>
      <c r="E297" s="192" t="s">
        <v>473</v>
      </c>
      <c r="F297" s="193" t="s">
        <v>474</v>
      </c>
      <c r="G297" s="194" t="s">
        <v>382</v>
      </c>
      <c r="H297" s="242"/>
      <c r="I297" s="196"/>
      <c r="J297" s="197">
        <f>ROUND(I297*H297,2)</f>
        <v>0</v>
      </c>
      <c r="K297" s="193" t="s">
        <v>143</v>
      </c>
      <c r="L297" s="59"/>
      <c r="M297" s="198" t="s">
        <v>21</v>
      </c>
      <c r="N297" s="199" t="s">
        <v>46</v>
      </c>
      <c r="O297" s="40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AR297" s="22" t="s">
        <v>199</v>
      </c>
      <c r="AT297" s="22" t="s">
        <v>139</v>
      </c>
      <c r="AU297" s="22" t="s">
        <v>85</v>
      </c>
      <c r="AY297" s="22" t="s">
        <v>137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22" t="s">
        <v>83</v>
      </c>
      <c r="BK297" s="202">
        <f>ROUND(I297*H297,2)</f>
        <v>0</v>
      </c>
      <c r="BL297" s="22" t="s">
        <v>199</v>
      </c>
      <c r="BM297" s="22" t="s">
        <v>475</v>
      </c>
    </row>
    <row r="298" spans="2:65" s="10" customFormat="1" ht="29.85" customHeight="1">
      <c r="B298" s="174"/>
      <c r="C298" s="175"/>
      <c r="D298" s="188" t="s">
        <v>74</v>
      </c>
      <c r="E298" s="189" t="s">
        <v>476</v>
      </c>
      <c r="F298" s="189" t="s">
        <v>477</v>
      </c>
      <c r="G298" s="175"/>
      <c r="H298" s="175"/>
      <c r="I298" s="178"/>
      <c r="J298" s="190">
        <f>BK298</f>
        <v>0</v>
      </c>
      <c r="K298" s="175"/>
      <c r="L298" s="180"/>
      <c r="M298" s="181"/>
      <c r="N298" s="182"/>
      <c r="O298" s="182"/>
      <c r="P298" s="183">
        <f>SUM(P299:P301)</f>
        <v>0</v>
      </c>
      <c r="Q298" s="182"/>
      <c r="R298" s="183">
        <f>SUM(R299:R301)</f>
        <v>0</v>
      </c>
      <c r="S298" s="182"/>
      <c r="T298" s="184">
        <f>SUM(T299:T301)</f>
        <v>1.8446400000000001</v>
      </c>
      <c r="AR298" s="185" t="s">
        <v>85</v>
      </c>
      <c r="AT298" s="186" t="s">
        <v>74</v>
      </c>
      <c r="AU298" s="186" t="s">
        <v>83</v>
      </c>
      <c r="AY298" s="185" t="s">
        <v>137</v>
      </c>
      <c r="BK298" s="187">
        <f>SUM(BK299:BK301)</f>
        <v>0</v>
      </c>
    </row>
    <row r="299" spans="2:65" s="1" customFormat="1" ht="22.5" customHeight="1">
      <c r="B299" s="39"/>
      <c r="C299" s="191" t="s">
        <v>478</v>
      </c>
      <c r="D299" s="191" t="s">
        <v>139</v>
      </c>
      <c r="E299" s="192" t="s">
        <v>479</v>
      </c>
      <c r="F299" s="193" t="s">
        <v>480</v>
      </c>
      <c r="G299" s="194" t="s">
        <v>170</v>
      </c>
      <c r="H299" s="195">
        <v>168</v>
      </c>
      <c r="I299" s="196"/>
      <c r="J299" s="197">
        <f>ROUND(I299*H299,2)</f>
        <v>0</v>
      </c>
      <c r="K299" s="193" t="s">
        <v>143</v>
      </c>
      <c r="L299" s="59"/>
      <c r="M299" s="198" t="s">
        <v>21</v>
      </c>
      <c r="N299" s="199" t="s">
        <v>46</v>
      </c>
      <c r="O299" s="40"/>
      <c r="P299" s="200">
        <f>O299*H299</f>
        <v>0</v>
      </c>
      <c r="Q299" s="200">
        <v>0</v>
      </c>
      <c r="R299" s="200">
        <f>Q299*H299</f>
        <v>0</v>
      </c>
      <c r="S299" s="200">
        <v>1.098E-2</v>
      </c>
      <c r="T299" s="201">
        <f>S299*H299</f>
        <v>1.8446400000000001</v>
      </c>
      <c r="AR299" s="22" t="s">
        <v>199</v>
      </c>
      <c r="AT299" s="22" t="s">
        <v>139</v>
      </c>
      <c r="AU299" s="22" t="s">
        <v>85</v>
      </c>
      <c r="AY299" s="22" t="s">
        <v>137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22" t="s">
        <v>83</v>
      </c>
      <c r="BK299" s="202">
        <f>ROUND(I299*H299,2)</f>
        <v>0</v>
      </c>
      <c r="BL299" s="22" t="s">
        <v>199</v>
      </c>
      <c r="BM299" s="22" t="s">
        <v>481</v>
      </c>
    </row>
    <row r="300" spans="2:65" s="11" customFormat="1" ht="13.5">
      <c r="B300" s="203"/>
      <c r="C300" s="204"/>
      <c r="D300" s="205" t="s">
        <v>146</v>
      </c>
      <c r="E300" s="206" t="s">
        <v>21</v>
      </c>
      <c r="F300" s="207" t="s">
        <v>482</v>
      </c>
      <c r="G300" s="204"/>
      <c r="H300" s="208">
        <v>168</v>
      </c>
      <c r="I300" s="209"/>
      <c r="J300" s="204"/>
      <c r="K300" s="204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146</v>
      </c>
      <c r="AU300" s="214" t="s">
        <v>85</v>
      </c>
      <c r="AV300" s="11" t="s">
        <v>85</v>
      </c>
      <c r="AW300" s="11" t="s">
        <v>38</v>
      </c>
      <c r="AX300" s="11" t="s">
        <v>75</v>
      </c>
      <c r="AY300" s="214" t="s">
        <v>137</v>
      </c>
    </row>
    <row r="301" spans="2:65" s="12" customFormat="1" ht="13.5">
      <c r="B301" s="215"/>
      <c r="C301" s="216"/>
      <c r="D301" s="205" t="s">
        <v>146</v>
      </c>
      <c r="E301" s="227" t="s">
        <v>21</v>
      </c>
      <c r="F301" s="228" t="s">
        <v>148</v>
      </c>
      <c r="G301" s="216"/>
      <c r="H301" s="229">
        <v>168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146</v>
      </c>
      <c r="AU301" s="226" t="s">
        <v>85</v>
      </c>
      <c r="AV301" s="12" t="s">
        <v>144</v>
      </c>
      <c r="AW301" s="12" t="s">
        <v>38</v>
      </c>
      <c r="AX301" s="12" t="s">
        <v>83</v>
      </c>
      <c r="AY301" s="226" t="s">
        <v>137</v>
      </c>
    </row>
    <row r="302" spans="2:65" s="10" customFormat="1" ht="29.85" customHeight="1">
      <c r="B302" s="174"/>
      <c r="C302" s="175"/>
      <c r="D302" s="188" t="s">
        <v>74</v>
      </c>
      <c r="E302" s="189" t="s">
        <v>483</v>
      </c>
      <c r="F302" s="189" t="s">
        <v>484</v>
      </c>
      <c r="G302" s="175"/>
      <c r="H302" s="175"/>
      <c r="I302" s="178"/>
      <c r="J302" s="190">
        <f>BK302</f>
        <v>0</v>
      </c>
      <c r="K302" s="175"/>
      <c r="L302" s="180"/>
      <c r="M302" s="181"/>
      <c r="N302" s="182"/>
      <c r="O302" s="182"/>
      <c r="P302" s="183">
        <f>SUM(P303:P332)</f>
        <v>0</v>
      </c>
      <c r="Q302" s="182"/>
      <c r="R302" s="183">
        <f>SUM(R303:R332)</f>
        <v>13.414919999999999</v>
      </c>
      <c r="S302" s="182"/>
      <c r="T302" s="184">
        <f>SUM(T303:T332)</f>
        <v>4.7774999999999999</v>
      </c>
      <c r="AR302" s="185" t="s">
        <v>85</v>
      </c>
      <c r="AT302" s="186" t="s">
        <v>74</v>
      </c>
      <c r="AU302" s="186" t="s">
        <v>83</v>
      </c>
      <c r="AY302" s="185" t="s">
        <v>137</v>
      </c>
      <c r="BK302" s="187">
        <f>SUM(BK303:BK332)</f>
        <v>0</v>
      </c>
    </row>
    <row r="303" spans="2:65" s="1" customFormat="1" ht="22.5" customHeight="1">
      <c r="B303" s="39"/>
      <c r="C303" s="191" t="s">
        <v>485</v>
      </c>
      <c r="D303" s="191" t="s">
        <v>139</v>
      </c>
      <c r="E303" s="192" t="s">
        <v>486</v>
      </c>
      <c r="F303" s="193" t="s">
        <v>487</v>
      </c>
      <c r="G303" s="194" t="s">
        <v>160</v>
      </c>
      <c r="H303" s="195">
        <v>174</v>
      </c>
      <c r="I303" s="196"/>
      <c r="J303" s="197">
        <f>ROUND(I303*H303,2)</f>
        <v>0</v>
      </c>
      <c r="K303" s="193" t="s">
        <v>143</v>
      </c>
      <c r="L303" s="59"/>
      <c r="M303" s="198" t="s">
        <v>21</v>
      </c>
      <c r="N303" s="199" t="s">
        <v>46</v>
      </c>
      <c r="O303" s="40"/>
      <c r="P303" s="200">
        <f>O303*H303</f>
        <v>0</v>
      </c>
      <c r="Q303" s="200">
        <v>6.0000000000000002E-5</v>
      </c>
      <c r="R303" s="200">
        <f>Q303*H303</f>
        <v>1.044E-2</v>
      </c>
      <c r="S303" s="200">
        <v>0</v>
      </c>
      <c r="T303" s="201">
        <f>S303*H303</f>
        <v>0</v>
      </c>
      <c r="AR303" s="22" t="s">
        <v>199</v>
      </c>
      <c r="AT303" s="22" t="s">
        <v>139</v>
      </c>
      <c r="AU303" s="22" t="s">
        <v>85</v>
      </c>
      <c r="AY303" s="22" t="s">
        <v>137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22" t="s">
        <v>83</v>
      </c>
      <c r="BK303" s="202">
        <f>ROUND(I303*H303,2)</f>
        <v>0</v>
      </c>
      <c r="BL303" s="22" t="s">
        <v>199</v>
      </c>
      <c r="BM303" s="22" t="s">
        <v>488</v>
      </c>
    </row>
    <row r="304" spans="2:65" s="11" customFormat="1" ht="13.5">
      <c r="B304" s="203"/>
      <c r="C304" s="204"/>
      <c r="D304" s="205" t="s">
        <v>146</v>
      </c>
      <c r="E304" s="206" t="s">
        <v>21</v>
      </c>
      <c r="F304" s="207" t="s">
        <v>489</v>
      </c>
      <c r="G304" s="204"/>
      <c r="H304" s="208">
        <v>174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146</v>
      </c>
      <c r="AU304" s="214" t="s">
        <v>85</v>
      </c>
      <c r="AV304" s="11" t="s">
        <v>85</v>
      </c>
      <c r="AW304" s="11" t="s">
        <v>38</v>
      </c>
      <c r="AX304" s="11" t="s">
        <v>75</v>
      </c>
      <c r="AY304" s="214" t="s">
        <v>137</v>
      </c>
    </row>
    <row r="305" spans="2:65" s="12" customFormat="1" ht="13.5">
      <c r="B305" s="215"/>
      <c r="C305" s="216"/>
      <c r="D305" s="217" t="s">
        <v>146</v>
      </c>
      <c r="E305" s="218" t="s">
        <v>21</v>
      </c>
      <c r="F305" s="219" t="s">
        <v>148</v>
      </c>
      <c r="G305" s="216"/>
      <c r="H305" s="220">
        <v>174</v>
      </c>
      <c r="I305" s="221"/>
      <c r="J305" s="216"/>
      <c r="K305" s="216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146</v>
      </c>
      <c r="AU305" s="226" t="s">
        <v>85</v>
      </c>
      <c r="AV305" s="12" t="s">
        <v>144</v>
      </c>
      <c r="AW305" s="12" t="s">
        <v>38</v>
      </c>
      <c r="AX305" s="12" t="s">
        <v>83</v>
      </c>
      <c r="AY305" s="226" t="s">
        <v>137</v>
      </c>
    </row>
    <row r="306" spans="2:65" s="1" customFormat="1" ht="31.5" customHeight="1">
      <c r="B306" s="39"/>
      <c r="C306" s="230" t="s">
        <v>490</v>
      </c>
      <c r="D306" s="230" t="s">
        <v>182</v>
      </c>
      <c r="E306" s="231" t="s">
        <v>491</v>
      </c>
      <c r="F306" s="232" t="s">
        <v>492</v>
      </c>
      <c r="G306" s="233" t="s">
        <v>160</v>
      </c>
      <c r="H306" s="234">
        <v>174</v>
      </c>
      <c r="I306" s="235"/>
      <c r="J306" s="236">
        <f>ROUND(I306*H306,2)</f>
        <v>0</v>
      </c>
      <c r="K306" s="232" t="s">
        <v>143</v>
      </c>
      <c r="L306" s="237"/>
      <c r="M306" s="238" t="s">
        <v>21</v>
      </c>
      <c r="N306" s="239" t="s">
        <v>46</v>
      </c>
      <c r="O306" s="40"/>
      <c r="P306" s="200">
        <f>O306*H306</f>
        <v>0</v>
      </c>
      <c r="Q306" s="200">
        <v>7.0499999999999993E-2</v>
      </c>
      <c r="R306" s="200">
        <f>Q306*H306</f>
        <v>12.266999999999999</v>
      </c>
      <c r="S306" s="200">
        <v>0</v>
      </c>
      <c r="T306" s="201">
        <f>S306*H306</f>
        <v>0</v>
      </c>
      <c r="AR306" s="22" t="s">
        <v>278</v>
      </c>
      <c r="AT306" s="22" t="s">
        <v>182</v>
      </c>
      <c r="AU306" s="22" t="s">
        <v>85</v>
      </c>
      <c r="AY306" s="22" t="s">
        <v>137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22" t="s">
        <v>83</v>
      </c>
      <c r="BK306" s="202">
        <f>ROUND(I306*H306,2)</f>
        <v>0</v>
      </c>
      <c r="BL306" s="22" t="s">
        <v>199</v>
      </c>
      <c r="BM306" s="22" t="s">
        <v>493</v>
      </c>
    </row>
    <row r="307" spans="2:65" s="11" customFormat="1" ht="13.5">
      <c r="B307" s="203"/>
      <c r="C307" s="204"/>
      <c r="D307" s="205" t="s">
        <v>146</v>
      </c>
      <c r="E307" s="206" t="s">
        <v>21</v>
      </c>
      <c r="F307" s="207" t="s">
        <v>489</v>
      </c>
      <c r="G307" s="204"/>
      <c r="H307" s="208">
        <v>174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146</v>
      </c>
      <c r="AU307" s="214" t="s">
        <v>85</v>
      </c>
      <c r="AV307" s="11" t="s">
        <v>85</v>
      </c>
      <c r="AW307" s="11" t="s">
        <v>38</v>
      </c>
      <c r="AX307" s="11" t="s">
        <v>75</v>
      </c>
      <c r="AY307" s="214" t="s">
        <v>137</v>
      </c>
    </row>
    <row r="308" spans="2:65" s="12" customFormat="1" ht="13.5">
      <c r="B308" s="215"/>
      <c r="C308" s="216"/>
      <c r="D308" s="217" t="s">
        <v>146</v>
      </c>
      <c r="E308" s="218" t="s">
        <v>21</v>
      </c>
      <c r="F308" s="219" t="s">
        <v>148</v>
      </c>
      <c r="G308" s="216"/>
      <c r="H308" s="220">
        <v>174</v>
      </c>
      <c r="I308" s="221"/>
      <c r="J308" s="216"/>
      <c r="K308" s="216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146</v>
      </c>
      <c r="AU308" s="226" t="s">
        <v>85</v>
      </c>
      <c r="AV308" s="12" t="s">
        <v>144</v>
      </c>
      <c r="AW308" s="12" t="s">
        <v>38</v>
      </c>
      <c r="AX308" s="12" t="s">
        <v>83</v>
      </c>
      <c r="AY308" s="226" t="s">
        <v>137</v>
      </c>
    </row>
    <row r="309" spans="2:65" s="1" customFormat="1" ht="22.5" customHeight="1">
      <c r="B309" s="39"/>
      <c r="C309" s="191" t="s">
        <v>494</v>
      </c>
      <c r="D309" s="191" t="s">
        <v>139</v>
      </c>
      <c r="E309" s="192" t="s">
        <v>495</v>
      </c>
      <c r="F309" s="193" t="s">
        <v>496</v>
      </c>
      <c r="G309" s="194" t="s">
        <v>160</v>
      </c>
      <c r="H309" s="195">
        <v>191.1</v>
      </c>
      <c r="I309" s="196"/>
      <c r="J309" s="197">
        <f>ROUND(I309*H309,2)</f>
        <v>0</v>
      </c>
      <c r="K309" s="193" t="s">
        <v>143</v>
      </c>
      <c r="L309" s="59"/>
      <c r="M309" s="198" t="s">
        <v>21</v>
      </c>
      <c r="N309" s="199" t="s">
        <v>46</v>
      </c>
      <c r="O309" s="40"/>
      <c r="P309" s="200">
        <f>O309*H309</f>
        <v>0</v>
      </c>
      <c r="Q309" s="200">
        <v>0</v>
      </c>
      <c r="R309" s="200">
        <f>Q309*H309</f>
        <v>0</v>
      </c>
      <c r="S309" s="200">
        <v>2.5000000000000001E-2</v>
      </c>
      <c r="T309" s="201">
        <f>S309*H309</f>
        <v>4.7774999999999999</v>
      </c>
      <c r="AR309" s="22" t="s">
        <v>199</v>
      </c>
      <c r="AT309" s="22" t="s">
        <v>139</v>
      </c>
      <c r="AU309" s="22" t="s">
        <v>85</v>
      </c>
      <c r="AY309" s="22" t="s">
        <v>137</v>
      </c>
      <c r="BE309" s="202">
        <f>IF(N309="základní",J309,0)</f>
        <v>0</v>
      </c>
      <c r="BF309" s="202">
        <f>IF(N309="snížená",J309,0)</f>
        <v>0</v>
      </c>
      <c r="BG309" s="202">
        <f>IF(N309="zákl. přenesená",J309,0)</f>
        <v>0</v>
      </c>
      <c r="BH309" s="202">
        <f>IF(N309="sníž. přenesená",J309,0)</f>
        <v>0</v>
      </c>
      <c r="BI309" s="202">
        <f>IF(N309="nulová",J309,0)</f>
        <v>0</v>
      </c>
      <c r="BJ309" s="22" t="s">
        <v>83</v>
      </c>
      <c r="BK309" s="202">
        <f>ROUND(I309*H309,2)</f>
        <v>0</v>
      </c>
      <c r="BL309" s="22" t="s">
        <v>199</v>
      </c>
      <c r="BM309" s="22" t="s">
        <v>497</v>
      </c>
    </row>
    <row r="310" spans="2:65" s="11" customFormat="1" ht="13.5">
      <c r="B310" s="203"/>
      <c r="C310" s="204"/>
      <c r="D310" s="205" t="s">
        <v>146</v>
      </c>
      <c r="E310" s="206" t="s">
        <v>21</v>
      </c>
      <c r="F310" s="207" t="s">
        <v>498</v>
      </c>
      <c r="G310" s="204"/>
      <c r="H310" s="208">
        <v>191.1</v>
      </c>
      <c r="I310" s="209"/>
      <c r="J310" s="204"/>
      <c r="K310" s="204"/>
      <c r="L310" s="210"/>
      <c r="M310" s="211"/>
      <c r="N310" s="212"/>
      <c r="O310" s="212"/>
      <c r="P310" s="212"/>
      <c r="Q310" s="212"/>
      <c r="R310" s="212"/>
      <c r="S310" s="212"/>
      <c r="T310" s="213"/>
      <c r="AT310" s="214" t="s">
        <v>146</v>
      </c>
      <c r="AU310" s="214" t="s">
        <v>85</v>
      </c>
      <c r="AV310" s="11" t="s">
        <v>85</v>
      </c>
      <c r="AW310" s="11" t="s">
        <v>38</v>
      </c>
      <c r="AX310" s="11" t="s">
        <v>75</v>
      </c>
      <c r="AY310" s="214" t="s">
        <v>137</v>
      </c>
    </row>
    <row r="311" spans="2:65" s="12" customFormat="1" ht="13.5">
      <c r="B311" s="215"/>
      <c r="C311" s="216"/>
      <c r="D311" s="217" t="s">
        <v>146</v>
      </c>
      <c r="E311" s="218" t="s">
        <v>21</v>
      </c>
      <c r="F311" s="219" t="s">
        <v>148</v>
      </c>
      <c r="G311" s="216"/>
      <c r="H311" s="220">
        <v>191.1</v>
      </c>
      <c r="I311" s="221"/>
      <c r="J311" s="216"/>
      <c r="K311" s="216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146</v>
      </c>
      <c r="AU311" s="226" t="s">
        <v>85</v>
      </c>
      <c r="AV311" s="12" t="s">
        <v>144</v>
      </c>
      <c r="AW311" s="12" t="s">
        <v>38</v>
      </c>
      <c r="AX311" s="12" t="s">
        <v>83</v>
      </c>
      <c r="AY311" s="226" t="s">
        <v>137</v>
      </c>
    </row>
    <row r="312" spans="2:65" s="1" customFormat="1" ht="31.5" customHeight="1">
      <c r="B312" s="39"/>
      <c r="C312" s="191" t="s">
        <v>499</v>
      </c>
      <c r="D312" s="191" t="s">
        <v>139</v>
      </c>
      <c r="E312" s="192" t="s">
        <v>500</v>
      </c>
      <c r="F312" s="193" t="s">
        <v>501</v>
      </c>
      <c r="G312" s="194" t="s">
        <v>160</v>
      </c>
      <c r="H312" s="195">
        <v>15.4</v>
      </c>
      <c r="I312" s="196"/>
      <c r="J312" s="197">
        <f>ROUND(I312*H312,2)</f>
        <v>0</v>
      </c>
      <c r="K312" s="193" t="s">
        <v>143</v>
      </c>
      <c r="L312" s="59"/>
      <c r="M312" s="198" t="s">
        <v>21</v>
      </c>
      <c r="N312" s="199" t="s">
        <v>46</v>
      </c>
      <c r="O312" s="40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AR312" s="22" t="s">
        <v>199</v>
      </c>
      <c r="AT312" s="22" t="s">
        <v>139</v>
      </c>
      <c r="AU312" s="22" t="s">
        <v>85</v>
      </c>
      <c r="AY312" s="22" t="s">
        <v>137</v>
      </c>
      <c r="BE312" s="202">
        <f>IF(N312="základní",J312,0)</f>
        <v>0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22" t="s">
        <v>83</v>
      </c>
      <c r="BK312" s="202">
        <f>ROUND(I312*H312,2)</f>
        <v>0</v>
      </c>
      <c r="BL312" s="22" t="s">
        <v>199</v>
      </c>
      <c r="BM312" s="22" t="s">
        <v>502</v>
      </c>
    </row>
    <row r="313" spans="2:65" s="11" customFormat="1" ht="13.5">
      <c r="B313" s="203"/>
      <c r="C313" s="204"/>
      <c r="D313" s="205" t="s">
        <v>146</v>
      </c>
      <c r="E313" s="206" t="s">
        <v>21</v>
      </c>
      <c r="F313" s="207" t="s">
        <v>503</v>
      </c>
      <c r="G313" s="204"/>
      <c r="H313" s="208">
        <v>15.4</v>
      </c>
      <c r="I313" s="209"/>
      <c r="J313" s="204"/>
      <c r="K313" s="204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146</v>
      </c>
      <c r="AU313" s="214" t="s">
        <v>85</v>
      </c>
      <c r="AV313" s="11" t="s">
        <v>85</v>
      </c>
      <c r="AW313" s="11" t="s">
        <v>38</v>
      </c>
      <c r="AX313" s="11" t="s">
        <v>75</v>
      </c>
      <c r="AY313" s="214" t="s">
        <v>137</v>
      </c>
    </row>
    <row r="314" spans="2:65" s="12" customFormat="1" ht="13.5">
      <c r="B314" s="215"/>
      <c r="C314" s="216"/>
      <c r="D314" s="217" t="s">
        <v>146</v>
      </c>
      <c r="E314" s="218" t="s">
        <v>21</v>
      </c>
      <c r="F314" s="219" t="s">
        <v>148</v>
      </c>
      <c r="G314" s="216"/>
      <c r="H314" s="220">
        <v>15.4</v>
      </c>
      <c r="I314" s="221"/>
      <c r="J314" s="216"/>
      <c r="K314" s="216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146</v>
      </c>
      <c r="AU314" s="226" t="s">
        <v>85</v>
      </c>
      <c r="AV314" s="12" t="s">
        <v>144</v>
      </c>
      <c r="AW314" s="12" t="s">
        <v>38</v>
      </c>
      <c r="AX314" s="12" t="s">
        <v>83</v>
      </c>
      <c r="AY314" s="226" t="s">
        <v>137</v>
      </c>
    </row>
    <row r="315" spans="2:65" s="1" customFormat="1" ht="31.5" customHeight="1">
      <c r="B315" s="39"/>
      <c r="C315" s="230" t="s">
        <v>504</v>
      </c>
      <c r="D315" s="230" t="s">
        <v>182</v>
      </c>
      <c r="E315" s="231" t="s">
        <v>491</v>
      </c>
      <c r="F315" s="232" t="s">
        <v>492</v>
      </c>
      <c r="G315" s="233" t="s">
        <v>160</v>
      </c>
      <c r="H315" s="234">
        <v>15.4</v>
      </c>
      <c r="I315" s="235"/>
      <c r="J315" s="236">
        <f>ROUND(I315*H315,2)</f>
        <v>0</v>
      </c>
      <c r="K315" s="232" t="s">
        <v>143</v>
      </c>
      <c r="L315" s="237"/>
      <c r="M315" s="238" t="s">
        <v>21</v>
      </c>
      <c r="N315" s="239" t="s">
        <v>46</v>
      </c>
      <c r="O315" s="40"/>
      <c r="P315" s="200">
        <f>O315*H315</f>
        <v>0</v>
      </c>
      <c r="Q315" s="200">
        <v>7.0499999999999993E-2</v>
      </c>
      <c r="R315" s="200">
        <f>Q315*H315</f>
        <v>1.0856999999999999</v>
      </c>
      <c r="S315" s="200">
        <v>0</v>
      </c>
      <c r="T315" s="201">
        <f>S315*H315</f>
        <v>0</v>
      </c>
      <c r="AR315" s="22" t="s">
        <v>278</v>
      </c>
      <c r="AT315" s="22" t="s">
        <v>182</v>
      </c>
      <c r="AU315" s="22" t="s">
        <v>85</v>
      </c>
      <c r="AY315" s="22" t="s">
        <v>137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2" t="s">
        <v>83</v>
      </c>
      <c r="BK315" s="202">
        <f>ROUND(I315*H315,2)</f>
        <v>0</v>
      </c>
      <c r="BL315" s="22" t="s">
        <v>199</v>
      </c>
      <c r="BM315" s="22" t="s">
        <v>505</v>
      </c>
    </row>
    <row r="316" spans="2:65" s="1" customFormat="1" ht="22.5" customHeight="1">
      <c r="B316" s="39"/>
      <c r="C316" s="191" t="s">
        <v>506</v>
      </c>
      <c r="D316" s="191" t="s">
        <v>139</v>
      </c>
      <c r="E316" s="192" t="s">
        <v>507</v>
      </c>
      <c r="F316" s="193" t="s">
        <v>508</v>
      </c>
      <c r="G316" s="194" t="s">
        <v>240</v>
      </c>
      <c r="H316" s="195">
        <v>12</v>
      </c>
      <c r="I316" s="196"/>
      <c r="J316" s="197">
        <f>ROUND(I316*H316,2)</f>
        <v>0</v>
      </c>
      <c r="K316" s="193" t="s">
        <v>143</v>
      </c>
      <c r="L316" s="59"/>
      <c r="M316" s="198" t="s">
        <v>21</v>
      </c>
      <c r="N316" s="199" t="s">
        <v>46</v>
      </c>
      <c r="O316" s="40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AR316" s="22" t="s">
        <v>199</v>
      </c>
      <c r="AT316" s="22" t="s">
        <v>139</v>
      </c>
      <c r="AU316" s="22" t="s">
        <v>85</v>
      </c>
      <c r="AY316" s="22" t="s">
        <v>137</v>
      </c>
      <c r="BE316" s="202">
        <f>IF(N316="základní",J316,0)</f>
        <v>0</v>
      </c>
      <c r="BF316" s="202">
        <f>IF(N316="snížená",J316,0)</f>
        <v>0</v>
      </c>
      <c r="BG316" s="202">
        <f>IF(N316="zákl. přenesená",J316,0)</f>
        <v>0</v>
      </c>
      <c r="BH316" s="202">
        <f>IF(N316="sníž. přenesená",J316,0)</f>
        <v>0</v>
      </c>
      <c r="BI316" s="202">
        <f>IF(N316="nulová",J316,0)</f>
        <v>0</v>
      </c>
      <c r="BJ316" s="22" t="s">
        <v>83</v>
      </c>
      <c r="BK316" s="202">
        <f>ROUND(I316*H316,2)</f>
        <v>0</v>
      </c>
      <c r="BL316" s="22" t="s">
        <v>199</v>
      </c>
      <c r="BM316" s="22" t="s">
        <v>509</v>
      </c>
    </row>
    <row r="317" spans="2:65" s="11" customFormat="1" ht="13.5">
      <c r="B317" s="203"/>
      <c r="C317" s="204"/>
      <c r="D317" s="205" t="s">
        <v>146</v>
      </c>
      <c r="E317" s="206" t="s">
        <v>21</v>
      </c>
      <c r="F317" s="207" t="s">
        <v>255</v>
      </c>
      <c r="G317" s="204"/>
      <c r="H317" s="208">
        <v>12</v>
      </c>
      <c r="I317" s="209"/>
      <c r="J317" s="204"/>
      <c r="K317" s="204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146</v>
      </c>
      <c r="AU317" s="214" t="s">
        <v>85</v>
      </c>
      <c r="AV317" s="11" t="s">
        <v>85</v>
      </c>
      <c r="AW317" s="11" t="s">
        <v>38</v>
      </c>
      <c r="AX317" s="11" t="s">
        <v>75</v>
      </c>
      <c r="AY317" s="214" t="s">
        <v>137</v>
      </c>
    </row>
    <row r="318" spans="2:65" s="12" customFormat="1" ht="13.5">
      <c r="B318" s="215"/>
      <c r="C318" s="216"/>
      <c r="D318" s="217" t="s">
        <v>146</v>
      </c>
      <c r="E318" s="218" t="s">
        <v>21</v>
      </c>
      <c r="F318" s="219" t="s">
        <v>148</v>
      </c>
      <c r="G318" s="216"/>
      <c r="H318" s="220">
        <v>12</v>
      </c>
      <c r="I318" s="221"/>
      <c r="J318" s="216"/>
      <c r="K318" s="216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146</v>
      </c>
      <c r="AU318" s="226" t="s">
        <v>85</v>
      </c>
      <c r="AV318" s="12" t="s">
        <v>144</v>
      </c>
      <c r="AW318" s="12" t="s">
        <v>38</v>
      </c>
      <c r="AX318" s="12" t="s">
        <v>83</v>
      </c>
      <c r="AY318" s="226" t="s">
        <v>137</v>
      </c>
    </row>
    <row r="319" spans="2:65" s="1" customFormat="1" ht="22.5" customHeight="1">
      <c r="B319" s="39"/>
      <c r="C319" s="230" t="s">
        <v>510</v>
      </c>
      <c r="D319" s="230" t="s">
        <v>182</v>
      </c>
      <c r="E319" s="231" t="s">
        <v>511</v>
      </c>
      <c r="F319" s="232" t="s">
        <v>512</v>
      </c>
      <c r="G319" s="233" t="s">
        <v>240</v>
      </c>
      <c r="H319" s="234">
        <v>12</v>
      </c>
      <c r="I319" s="235"/>
      <c r="J319" s="236">
        <f>ROUND(I319*H319,2)</f>
        <v>0</v>
      </c>
      <c r="K319" s="232" t="s">
        <v>143</v>
      </c>
      <c r="L319" s="237"/>
      <c r="M319" s="238" t="s">
        <v>21</v>
      </c>
      <c r="N319" s="239" t="s">
        <v>46</v>
      </c>
      <c r="O319" s="40"/>
      <c r="P319" s="200">
        <f>O319*H319</f>
        <v>0</v>
      </c>
      <c r="Q319" s="200">
        <v>4.6000000000000001E-4</v>
      </c>
      <c r="R319" s="200">
        <f>Q319*H319</f>
        <v>5.5200000000000006E-3</v>
      </c>
      <c r="S319" s="200">
        <v>0</v>
      </c>
      <c r="T319" s="201">
        <f>S319*H319</f>
        <v>0</v>
      </c>
      <c r="AR319" s="22" t="s">
        <v>278</v>
      </c>
      <c r="AT319" s="22" t="s">
        <v>182</v>
      </c>
      <c r="AU319" s="22" t="s">
        <v>85</v>
      </c>
      <c r="AY319" s="22" t="s">
        <v>137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22" t="s">
        <v>83</v>
      </c>
      <c r="BK319" s="202">
        <f>ROUND(I319*H319,2)</f>
        <v>0</v>
      </c>
      <c r="BL319" s="22" t="s">
        <v>199</v>
      </c>
      <c r="BM319" s="22" t="s">
        <v>513</v>
      </c>
    </row>
    <row r="320" spans="2:65" s="11" customFormat="1" ht="13.5">
      <c r="B320" s="203"/>
      <c r="C320" s="204"/>
      <c r="D320" s="205" t="s">
        <v>146</v>
      </c>
      <c r="E320" s="206" t="s">
        <v>21</v>
      </c>
      <c r="F320" s="207" t="s">
        <v>255</v>
      </c>
      <c r="G320" s="204"/>
      <c r="H320" s="208">
        <v>12</v>
      </c>
      <c r="I320" s="209"/>
      <c r="J320" s="204"/>
      <c r="K320" s="204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146</v>
      </c>
      <c r="AU320" s="214" t="s">
        <v>85</v>
      </c>
      <c r="AV320" s="11" t="s">
        <v>85</v>
      </c>
      <c r="AW320" s="11" t="s">
        <v>38</v>
      </c>
      <c r="AX320" s="11" t="s">
        <v>75</v>
      </c>
      <c r="AY320" s="214" t="s">
        <v>137</v>
      </c>
    </row>
    <row r="321" spans="2:65" s="12" customFormat="1" ht="13.5">
      <c r="B321" s="215"/>
      <c r="C321" s="216"/>
      <c r="D321" s="217" t="s">
        <v>146</v>
      </c>
      <c r="E321" s="218" t="s">
        <v>21</v>
      </c>
      <c r="F321" s="219" t="s">
        <v>148</v>
      </c>
      <c r="G321" s="216"/>
      <c r="H321" s="220">
        <v>12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146</v>
      </c>
      <c r="AU321" s="226" t="s">
        <v>85</v>
      </c>
      <c r="AV321" s="12" t="s">
        <v>144</v>
      </c>
      <c r="AW321" s="12" t="s">
        <v>38</v>
      </c>
      <c r="AX321" s="12" t="s">
        <v>83</v>
      </c>
      <c r="AY321" s="226" t="s">
        <v>137</v>
      </c>
    </row>
    <row r="322" spans="2:65" s="1" customFormat="1" ht="31.5" customHeight="1">
      <c r="B322" s="39"/>
      <c r="C322" s="191" t="s">
        <v>514</v>
      </c>
      <c r="D322" s="191" t="s">
        <v>139</v>
      </c>
      <c r="E322" s="192" t="s">
        <v>515</v>
      </c>
      <c r="F322" s="193" t="s">
        <v>516</v>
      </c>
      <c r="G322" s="194" t="s">
        <v>160</v>
      </c>
      <c r="H322" s="195">
        <v>18</v>
      </c>
      <c r="I322" s="196"/>
      <c r="J322" s="197">
        <f>ROUND(I322*H322,2)</f>
        <v>0</v>
      </c>
      <c r="K322" s="193" t="s">
        <v>143</v>
      </c>
      <c r="L322" s="59"/>
      <c r="M322" s="198" t="s">
        <v>21</v>
      </c>
      <c r="N322" s="199" t="s">
        <v>46</v>
      </c>
      <c r="O322" s="40"/>
      <c r="P322" s="200">
        <f>O322*H322</f>
        <v>0</v>
      </c>
      <c r="Q322" s="200">
        <v>5.0000000000000002E-5</v>
      </c>
      <c r="R322" s="200">
        <f>Q322*H322</f>
        <v>9.0000000000000008E-4</v>
      </c>
      <c r="S322" s="200">
        <v>0</v>
      </c>
      <c r="T322" s="201">
        <f>S322*H322</f>
        <v>0</v>
      </c>
      <c r="AR322" s="22" t="s">
        <v>199</v>
      </c>
      <c r="AT322" s="22" t="s">
        <v>139</v>
      </c>
      <c r="AU322" s="22" t="s">
        <v>85</v>
      </c>
      <c r="AY322" s="22" t="s">
        <v>137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22" t="s">
        <v>83</v>
      </c>
      <c r="BK322" s="202">
        <f>ROUND(I322*H322,2)</f>
        <v>0</v>
      </c>
      <c r="BL322" s="22" t="s">
        <v>199</v>
      </c>
      <c r="BM322" s="22" t="s">
        <v>517</v>
      </c>
    </row>
    <row r="323" spans="2:65" s="11" customFormat="1" ht="13.5">
      <c r="B323" s="203"/>
      <c r="C323" s="204"/>
      <c r="D323" s="205" t="s">
        <v>146</v>
      </c>
      <c r="E323" s="206" t="s">
        <v>21</v>
      </c>
      <c r="F323" s="207" t="s">
        <v>518</v>
      </c>
      <c r="G323" s="204"/>
      <c r="H323" s="208">
        <v>18</v>
      </c>
      <c r="I323" s="209"/>
      <c r="J323" s="204"/>
      <c r="K323" s="204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146</v>
      </c>
      <c r="AU323" s="214" t="s">
        <v>85</v>
      </c>
      <c r="AV323" s="11" t="s">
        <v>85</v>
      </c>
      <c r="AW323" s="11" t="s">
        <v>38</v>
      </c>
      <c r="AX323" s="11" t="s">
        <v>75</v>
      </c>
      <c r="AY323" s="214" t="s">
        <v>137</v>
      </c>
    </row>
    <row r="324" spans="2:65" s="12" customFormat="1" ht="13.5">
      <c r="B324" s="215"/>
      <c r="C324" s="216"/>
      <c r="D324" s="217" t="s">
        <v>146</v>
      </c>
      <c r="E324" s="218" t="s">
        <v>21</v>
      </c>
      <c r="F324" s="219" t="s">
        <v>148</v>
      </c>
      <c r="G324" s="216"/>
      <c r="H324" s="220">
        <v>18</v>
      </c>
      <c r="I324" s="221"/>
      <c r="J324" s="216"/>
      <c r="K324" s="216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146</v>
      </c>
      <c r="AU324" s="226" t="s">
        <v>85</v>
      </c>
      <c r="AV324" s="12" t="s">
        <v>144</v>
      </c>
      <c r="AW324" s="12" t="s">
        <v>38</v>
      </c>
      <c r="AX324" s="12" t="s">
        <v>83</v>
      </c>
      <c r="AY324" s="226" t="s">
        <v>137</v>
      </c>
    </row>
    <row r="325" spans="2:65" s="1" customFormat="1" ht="22.5" customHeight="1">
      <c r="B325" s="39"/>
      <c r="C325" s="230" t="s">
        <v>519</v>
      </c>
      <c r="D325" s="230" t="s">
        <v>182</v>
      </c>
      <c r="E325" s="231" t="s">
        <v>520</v>
      </c>
      <c r="F325" s="232" t="s">
        <v>521</v>
      </c>
      <c r="G325" s="233" t="s">
        <v>240</v>
      </c>
      <c r="H325" s="234">
        <v>6</v>
      </c>
      <c r="I325" s="235"/>
      <c r="J325" s="236">
        <f>ROUND(I325*H325,2)</f>
        <v>0</v>
      </c>
      <c r="K325" s="232" t="s">
        <v>143</v>
      </c>
      <c r="L325" s="237"/>
      <c r="M325" s="238" t="s">
        <v>21</v>
      </c>
      <c r="N325" s="239" t="s">
        <v>46</v>
      </c>
      <c r="O325" s="40"/>
      <c r="P325" s="200">
        <f>O325*H325</f>
        <v>0</v>
      </c>
      <c r="Q325" s="200">
        <v>7.5599999999999999E-3</v>
      </c>
      <c r="R325" s="200">
        <f>Q325*H325</f>
        <v>4.5359999999999998E-2</v>
      </c>
      <c r="S325" s="200">
        <v>0</v>
      </c>
      <c r="T325" s="201">
        <f>S325*H325</f>
        <v>0</v>
      </c>
      <c r="AR325" s="22" t="s">
        <v>278</v>
      </c>
      <c r="AT325" s="22" t="s">
        <v>182</v>
      </c>
      <c r="AU325" s="22" t="s">
        <v>85</v>
      </c>
      <c r="AY325" s="22" t="s">
        <v>137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2" t="s">
        <v>83</v>
      </c>
      <c r="BK325" s="202">
        <f>ROUND(I325*H325,2)</f>
        <v>0</v>
      </c>
      <c r="BL325" s="22" t="s">
        <v>199</v>
      </c>
      <c r="BM325" s="22" t="s">
        <v>522</v>
      </c>
    </row>
    <row r="326" spans="2:65" s="1" customFormat="1" ht="27">
      <c r="B326" s="39"/>
      <c r="C326" s="61"/>
      <c r="D326" s="205" t="s">
        <v>187</v>
      </c>
      <c r="E326" s="61"/>
      <c r="F326" s="240" t="s">
        <v>523</v>
      </c>
      <c r="G326" s="61"/>
      <c r="H326" s="61"/>
      <c r="I326" s="161"/>
      <c r="J326" s="61"/>
      <c r="K326" s="61"/>
      <c r="L326" s="59"/>
      <c r="M326" s="241"/>
      <c r="N326" s="40"/>
      <c r="O326" s="40"/>
      <c r="P326" s="40"/>
      <c r="Q326" s="40"/>
      <c r="R326" s="40"/>
      <c r="S326" s="40"/>
      <c r="T326" s="76"/>
      <c r="AT326" s="22" t="s">
        <v>187</v>
      </c>
      <c r="AU326" s="22" t="s">
        <v>85</v>
      </c>
    </row>
    <row r="327" spans="2:65" s="11" customFormat="1" ht="13.5">
      <c r="B327" s="203"/>
      <c r="C327" s="204"/>
      <c r="D327" s="205" t="s">
        <v>146</v>
      </c>
      <c r="E327" s="206" t="s">
        <v>21</v>
      </c>
      <c r="F327" s="207" t="s">
        <v>524</v>
      </c>
      <c r="G327" s="204"/>
      <c r="H327" s="208">
        <v>6</v>
      </c>
      <c r="I327" s="209"/>
      <c r="J327" s="204"/>
      <c r="K327" s="204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146</v>
      </c>
      <c r="AU327" s="214" t="s">
        <v>85</v>
      </c>
      <c r="AV327" s="11" t="s">
        <v>85</v>
      </c>
      <c r="AW327" s="11" t="s">
        <v>38</v>
      </c>
      <c r="AX327" s="11" t="s">
        <v>75</v>
      </c>
      <c r="AY327" s="214" t="s">
        <v>137</v>
      </c>
    </row>
    <row r="328" spans="2:65" s="12" customFormat="1" ht="13.5">
      <c r="B328" s="215"/>
      <c r="C328" s="216"/>
      <c r="D328" s="217" t="s">
        <v>146</v>
      </c>
      <c r="E328" s="218" t="s">
        <v>21</v>
      </c>
      <c r="F328" s="219" t="s">
        <v>148</v>
      </c>
      <c r="G328" s="216"/>
      <c r="H328" s="220">
        <v>6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146</v>
      </c>
      <c r="AU328" s="226" t="s">
        <v>85</v>
      </c>
      <c r="AV328" s="12" t="s">
        <v>144</v>
      </c>
      <c r="AW328" s="12" t="s">
        <v>38</v>
      </c>
      <c r="AX328" s="12" t="s">
        <v>83</v>
      </c>
      <c r="AY328" s="226" t="s">
        <v>137</v>
      </c>
    </row>
    <row r="329" spans="2:65" s="1" customFormat="1" ht="22.5" customHeight="1">
      <c r="B329" s="39"/>
      <c r="C329" s="191" t="s">
        <v>525</v>
      </c>
      <c r="D329" s="191" t="s">
        <v>139</v>
      </c>
      <c r="E329" s="192" t="s">
        <v>526</v>
      </c>
      <c r="F329" s="193" t="s">
        <v>527</v>
      </c>
      <c r="G329" s="194" t="s">
        <v>160</v>
      </c>
      <c r="H329" s="195">
        <v>22.5</v>
      </c>
      <c r="I329" s="196"/>
      <c r="J329" s="197">
        <f>ROUND(I329*H329,2)</f>
        <v>0</v>
      </c>
      <c r="K329" s="193" t="s">
        <v>21</v>
      </c>
      <c r="L329" s="59"/>
      <c r="M329" s="198" t="s">
        <v>21</v>
      </c>
      <c r="N329" s="199" t="s">
        <v>46</v>
      </c>
      <c r="O329" s="40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AR329" s="22" t="s">
        <v>199</v>
      </c>
      <c r="AT329" s="22" t="s">
        <v>139</v>
      </c>
      <c r="AU329" s="22" t="s">
        <v>85</v>
      </c>
      <c r="AY329" s="22" t="s">
        <v>137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22" t="s">
        <v>83</v>
      </c>
      <c r="BK329" s="202">
        <f>ROUND(I329*H329,2)</f>
        <v>0</v>
      </c>
      <c r="BL329" s="22" t="s">
        <v>199</v>
      </c>
      <c r="BM329" s="22" t="s">
        <v>528</v>
      </c>
    </row>
    <row r="330" spans="2:65" s="11" customFormat="1" ht="13.5">
      <c r="B330" s="203"/>
      <c r="C330" s="204"/>
      <c r="D330" s="205" t="s">
        <v>146</v>
      </c>
      <c r="E330" s="206" t="s">
        <v>21</v>
      </c>
      <c r="F330" s="207" t="s">
        <v>529</v>
      </c>
      <c r="G330" s="204"/>
      <c r="H330" s="208">
        <v>22.5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146</v>
      </c>
      <c r="AU330" s="214" t="s">
        <v>85</v>
      </c>
      <c r="AV330" s="11" t="s">
        <v>85</v>
      </c>
      <c r="AW330" s="11" t="s">
        <v>38</v>
      </c>
      <c r="AX330" s="11" t="s">
        <v>75</v>
      </c>
      <c r="AY330" s="214" t="s">
        <v>137</v>
      </c>
    </row>
    <row r="331" spans="2:65" s="12" customFormat="1" ht="13.5">
      <c r="B331" s="215"/>
      <c r="C331" s="216"/>
      <c r="D331" s="217" t="s">
        <v>146</v>
      </c>
      <c r="E331" s="218" t="s">
        <v>21</v>
      </c>
      <c r="F331" s="219" t="s">
        <v>148</v>
      </c>
      <c r="G331" s="216"/>
      <c r="H331" s="220">
        <v>22.5</v>
      </c>
      <c r="I331" s="221"/>
      <c r="J331" s="216"/>
      <c r="K331" s="216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146</v>
      </c>
      <c r="AU331" s="226" t="s">
        <v>85</v>
      </c>
      <c r="AV331" s="12" t="s">
        <v>144</v>
      </c>
      <c r="AW331" s="12" t="s">
        <v>38</v>
      </c>
      <c r="AX331" s="12" t="s">
        <v>83</v>
      </c>
      <c r="AY331" s="226" t="s">
        <v>137</v>
      </c>
    </row>
    <row r="332" spans="2:65" s="1" customFormat="1" ht="31.5" customHeight="1">
      <c r="B332" s="39"/>
      <c r="C332" s="191" t="s">
        <v>530</v>
      </c>
      <c r="D332" s="191" t="s">
        <v>139</v>
      </c>
      <c r="E332" s="192" t="s">
        <v>531</v>
      </c>
      <c r="F332" s="193" t="s">
        <v>532</v>
      </c>
      <c r="G332" s="194" t="s">
        <v>382</v>
      </c>
      <c r="H332" s="242"/>
      <c r="I332" s="196"/>
      <c r="J332" s="197">
        <f>ROUND(I332*H332,2)</f>
        <v>0</v>
      </c>
      <c r="K332" s="193" t="s">
        <v>143</v>
      </c>
      <c r="L332" s="59"/>
      <c r="M332" s="198" t="s">
        <v>21</v>
      </c>
      <c r="N332" s="199" t="s">
        <v>46</v>
      </c>
      <c r="O332" s="40"/>
      <c r="P332" s="200">
        <f>O332*H332</f>
        <v>0</v>
      </c>
      <c r="Q332" s="200">
        <v>0</v>
      </c>
      <c r="R332" s="200">
        <f>Q332*H332</f>
        <v>0</v>
      </c>
      <c r="S332" s="200">
        <v>0</v>
      </c>
      <c r="T332" s="201">
        <f>S332*H332</f>
        <v>0</v>
      </c>
      <c r="AR332" s="22" t="s">
        <v>199</v>
      </c>
      <c r="AT332" s="22" t="s">
        <v>139</v>
      </c>
      <c r="AU332" s="22" t="s">
        <v>85</v>
      </c>
      <c r="AY332" s="22" t="s">
        <v>137</v>
      </c>
      <c r="BE332" s="202">
        <f>IF(N332="základní",J332,0)</f>
        <v>0</v>
      </c>
      <c r="BF332" s="202">
        <f>IF(N332="snížená",J332,0)</f>
        <v>0</v>
      </c>
      <c r="BG332" s="202">
        <f>IF(N332="zákl. přenesená",J332,0)</f>
        <v>0</v>
      </c>
      <c r="BH332" s="202">
        <f>IF(N332="sníž. přenesená",J332,0)</f>
        <v>0</v>
      </c>
      <c r="BI332" s="202">
        <f>IF(N332="nulová",J332,0)</f>
        <v>0</v>
      </c>
      <c r="BJ332" s="22" t="s">
        <v>83</v>
      </c>
      <c r="BK332" s="202">
        <f>ROUND(I332*H332,2)</f>
        <v>0</v>
      </c>
      <c r="BL332" s="22" t="s">
        <v>199</v>
      </c>
      <c r="BM332" s="22" t="s">
        <v>533</v>
      </c>
    </row>
    <row r="333" spans="2:65" s="10" customFormat="1" ht="29.85" customHeight="1">
      <c r="B333" s="174"/>
      <c r="C333" s="175"/>
      <c r="D333" s="188" t="s">
        <v>74</v>
      </c>
      <c r="E333" s="189" t="s">
        <v>534</v>
      </c>
      <c r="F333" s="189" t="s">
        <v>535</v>
      </c>
      <c r="G333" s="175"/>
      <c r="H333" s="175"/>
      <c r="I333" s="178"/>
      <c r="J333" s="190">
        <f>BK333</f>
        <v>0</v>
      </c>
      <c r="K333" s="175"/>
      <c r="L333" s="180"/>
      <c r="M333" s="181"/>
      <c r="N333" s="182"/>
      <c r="O333" s="182"/>
      <c r="P333" s="183">
        <f>SUM(P334:P340)</f>
        <v>0</v>
      </c>
      <c r="Q333" s="182"/>
      <c r="R333" s="183">
        <f>SUM(R334:R340)</f>
        <v>0.12496400000000001</v>
      </c>
      <c r="S333" s="182"/>
      <c r="T333" s="184">
        <f>SUM(T334:T340)</f>
        <v>0</v>
      </c>
      <c r="AR333" s="185" t="s">
        <v>85</v>
      </c>
      <c r="AT333" s="186" t="s">
        <v>74</v>
      </c>
      <c r="AU333" s="186" t="s">
        <v>83</v>
      </c>
      <c r="AY333" s="185" t="s">
        <v>137</v>
      </c>
      <c r="BK333" s="187">
        <f>SUM(BK334:BK340)</f>
        <v>0</v>
      </c>
    </row>
    <row r="334" spans="2:65" s="1" customFormat="1" ht="22.5" customHeight="1">
      <c r="B334" s="39"/>
      <c r="C334" s="191" t="s">
        <v>536</v>
      </c>
      <c r="D334" s="191" t="s">
        <v>139</v>
      </c>
      <c r="E334" s="192" t="s">
        <v>537</v>
      </c>
      <c r="F334" s="193" t="s">
        <v>538</v>
      </c>
      <c r="G334" s="194" t="s">
        <v>160</v>
      </c>
      <c r="H334" s="195">
        <v>298.8</v>
      </c>
      <c r="I334" s="196"/>
      <c r="J334" s="197">
        <f>ROUND(I334*H334,2)</f>
        <v>0</v>
      </c>
      <c r="K334" s="193" t="s">
        <v>21</v>
      </c>
      <c r="L334" s="59"/>
      <c r="M334" s="198" t="s">
        <v>21</v>
      </c>
      <c r="N334" s="199" t="s">
        <v>46</v>
      </c>
      <c r="O334" s="40"/>
      <c r="P334" s="200">
        <f>O334*H334</f>
        <v>0</v>
      </c>
      <c r="Q334" s="200">
        <v>3.0000000000000001E-5</v>
      </c>
      <c r="R334" s="200">
        <f>Q334*H334</f>
        <v>8.9639999999999997E-3</v>
      </c>
      <c r="S334" s="200">
        <v>0</v>
      </c>
      <c r="T334" s="201">
        <f>S334*H334</f>
        <v>0</v>
      </c>
      <c r="AR334" s="22" t="s">
        <v>199</v>
      </c>
      <c r="AT334" s="22" t="s">
        <v>139</v>
      </c>
      <c r="AU334" s="22" t="s">
        <v>85</v>
      </c>
      <c r="AY334" s="22" t="s">
        <v>137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22" t="s">
        <v>83</v>
      </c>
      <c r="BK334" s="202">
        <f>ROUND(I334*H334,2)</f>
        <v>0</v>
      </c>
      <c r="BL334" s="22" t="s">
        <v>199</v>
      </c>
      <c r="BM334" s="22" t="s">
        <v>539</v>
      </c>
    </row>
    <row r="335" spans="2:65" s="11" customFormat="1" ht="13.5">
      <c r="B335" s="203"/>
      <c r="C335" s="204"/>
      <c r="D335" s="205" t="s">
        <v>146</v>
      </c>
      <c r="E335" s="206" t="s">
        <v>21</v>
      </c>
      <c r="F335" s="207" t="s">
        <v>540</v>
      </c>
      <c r="G335" s="204"/>
      <c r="H335" s="208">
        <v>298.8</v>
      </c>
      <c r="I335" s="209"/>
      <c r="J335" s="204"/>
      <c r="K335" s="204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146</v>
      </c>
      <c r="AU335" s="214" t="s">
        <v>85</v>
      </c>
      <c r="AV335" s="11" t="s">
        <v>85</v>
      </c>
      <c r="AW335" s="11" t="s">
        <v>38</v>
      </c>
      <c r="AX335" s="11" t="s">
        <v>75</v>
      </c>
      <c r="AY335" s="214" t="s">
        <v>137</v>
      </c>
    </row>
    <row r="336" spans="2:65" s="12" customFormat="1" ht="13.5">
      <c r="B336" s="215"/>
      <c r="C336" s="216"/>
      <c r="D336" s="217" t="s">
        <v>146</v>
      </c>
      <c r="E336" s="218" t="s">
        <v>21</v>
      </c>
      <c r="F336" s="219" t="s">
        <v>148</v>
      </c>
      <c r="G336" s="216"/>
      <c r="H336" s="220">
        <v>298.8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146</v>
      </c>
      <c r="AU336" s="226" t="s">
        <v>85</v>
      </c>
      <c r="AV336" s="12" t="s">
        <v>144</v>
      </c>
      <c r="AW336" s="12" t="s">
        <v>38</v>
      </c>
      <c r="AX336" s="12" t="s">
        <v>83</v>
      </c>
      <c r="AY336" s="226" t="s">
        <v>137</v>
      </c>
    </row>
    <row r="337" spans="2:65" s="1" customFormat="1" ht="22.5" customHeight="1">
      <c r="B337" s="39"/>
      <c r="C337" s="191" t="s">
        <v>541</v>
      </c>
      <c r="D337" s="191" t="s">
        <v>139</v>
      </c>
      <c r="E337" s="192" t="s">
        <v>542</v>
      </c>
      <c r="F337" s="193" t="s">
        <v>543</v>
      </c>
      <c r="G337" s="194" t="s">
        <v>240</v>
      </c>
      <c r="H337" s="195">
        <v>116</v>
      </c>
      <c r="I337" s="196"/>
      <c r="J337" s="197">
        <f>ROUND(I337*H337,2)</f>
        <v>0</v>
      </c>
      <c r="K337" s="193" t="s">
        <v>143</v>
      </c>
      <c r="L337" s="59"/>
      <c r="M337" s="198" t="s">
        <v>21</v>
      </c>
      <c r="N337" s="199" t="s">
        <v>46</v>
      </c>
      <c r="O337" s="40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2" t="s">
        <v>199</v>
      </c>
      <c r="AT337" s="22" t="s">
        <v>139</v>
      </c>
      <c r="AU337" s="22" t="s">
        <v>85</v>
      </c>
      <c r="AY337" s="22" t="s">
        <v>137</v>
      </c>
      <c r="BE337" s="202">
        <f>IF(N337="základní",J337,0)</f>
        <v>0</v>
      </c>
      <c r="BF337" s="202">
        <f>IF(N337="snížená",J337,0)</f>
        <v>0</v>
      </c>
      <c r="BG337" s="202">
        <f>IF(N337="zákl. přenesená",J337,0)</f>
        <v>0</v>
      </c>
      <c r="BH337" s="202">
        <f>IF(N337="sníž. přenesená",J337,0)</f>
        <v>0</v>
      </c>
      <c r="BI337" s="202">
        <f>IF(N337="nulová",J337,0)</f>
        <v>0</v>
      </c>
      <c r="BJ337" s="22" t="s">
        <v>83</v>
      </c>
      <c r="BK337" s="202">
        <f>ROUND(I337*H337,2)</f>
        <v>0</v>
      </c>
      <c r="BL337" s="22" t="s">
        <v>199</v>
      </c>
      <c r="BM337" s="22" t="s">
        <v>544</v>
      </c>
    </row>
    <row r="338" spans="2:65" s="11" customFormat="1" ht="13.5">
      <c r="B338" s="203"/>
      <c r="C338" s="204"/>
      <c r="D338" s="217" t="s">
        <v>146</v>
      </c>
      <c r="E338" s="243" t="s">
        <v>21</v>
      </c>
      <c r="F338" s="244" t="s">
        <v>545</v>
      </c>
      <c r="G338" s="204"/>
      <c r="H338" s="245">
        <v>116</v>
      </c>
      <c r="I338" s="209"/>
      <c r="J338" s="204"/>
      <c r="K338" s="204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146</v>
      </c>
      <c r="AU338" s="214" t="s">
        <v>85</v>
      </c>
      <c r="AV338" s="11" t="s">
        <v>85</v>
      </c>
      <c r="AW338" s="11" t="s">
        <v>38</v>
      </c>
      <c r="AX338" s="11" t="s">
        <v>83</v>
      </c>
      <c r="AY338" s="214" t="s">
        <v>137</v>
      </c>
    </row>
    <row r="339" spans="2:65" s="1" customFormat="1" ht="22.5" customHeight="1">
      <c r="B339" s="39"/>
      <c r="C339" s="230" t="s">
        <v>546</v>
      </c>
      <c r="D339" s="230" t="s">
        <v>182</v>
      </c>
      <c r="E339" s="231" t="s">
        <v>547</v>
      </c>
      <c r="F339" s="232" t="s">
        <v>548</v>
      </c>
      <c r="G339" s="233" t="s">
        <v>240</v>
      </c>
      <c r="H339" s="234">
        <v>116</v>
      </c>
      <c r="I339" s="235"/>
      <c r="J339" s="236">
        <f>ROUND(I339*H339,2)</f>
        <v>0</v>
      </c>
      <c r="K339" s="232" t="s">
        <v>143</v>
      </c>
      <c r="L339" s="237"/>
      <c r="M339" s="238" t="s">
        <v>21</v>
      </c>
      <c r="N339" s="239" t="s">
        <v>46</v>
      </c>
      <c r="O339" s="40"/>
      <c r="P339" s="200">
        <f>O339*H339</f>
        <v>0</v>
      </c>
      <c r="Q339" s="200">
        <v>1E-3</v>
      </c>
      <c r="R339" s="200">
        <f>Q339*H339</f>
        <v>0.11600000000000001</v>
      </c>
      <c r="S339" s="200">
        <v>0</v>
      </c>
      <c r="T339" s="201">
        <f>S339*H339</f>
        <v>0</v>
      </c>
      <c r="AR339" s="22" t="s">
        <v>278</v>
      </c>
      <c r="AT339" s="22" t="s">
        <v>182</v>
      </c>
      <c r="AU339" s="22" t="s">
        <v>85</v>
      </c>
      <c r="AY339" s="22" t="s">
        <v>137</v>
      </c>
      <c r="BE339" s="202">
        <f>IF(N339="základní",J339,0)</f>
        <v>0</v>
      </c>
      <c r="BF339" s="202">
        <f>IF(N339="snížená",J339,0)</f>
        <v>0</v>
      </c>
      <c r="BG339" s="202">
        <f>IF(N339="zákl. přenesená",J339,0)</f>
        <v>0</v>
      </c>
      <c r="BH339" s="202">
        <f>IF(N339="sníž. přenesená",J339,0)</f>
        <v>0</v>
      </c>
      <c r="BI339" s="202">
        <f>IF(N339="nulová",J339,0)</f>
        <v>0</v>
      </c>
      <c r="BJ339" s="22" t="s">
        <v>83</v>
      </c>
      <c r="BK339" s="202">
        <f>ROUND(I339*H339,2)</f>
        <v>0</v>
      </c>
      <c r="BL339" s="22" t="s">
        <v>199</v>
      </c>
      <c r="BM339" s="22" t="s">
        <v>549</v>
      </c>
    </row>
    <row r="340" spans="2:65" s="1" customFormat="1" ht="31.5" customHeight="1">
      <c r="B340" s="39"/>
      <c r="C340" s="191" t="s">
        <v>550</v>
      </c>
      <c r="D340" s="191" t="s">
        <v>139</v>
      </c>
      <c r="E340" s="192" t="s">
        <v>551</v>
      </c>
      <c r="F340" s="193" t="s">
        <v>552</v>
      </c>
      <c r="G340" s="194" t="s">
        <v>382</v>
      </c>
      <c r="H340" s="242"/>
      <c r="I340" s="196"/>
      <c r="J340" s="197">
        <f>ROUND(I340*H340,2)</f>
        <v>0</v>
      </c>
      <c r="K340" s="193" t="s">
        <v>143</v>
      </c>
      <c r="L340" s="59"/>
      <c r="M340" s="198" t="s">
        <v>21</v>
      </c>
      <c r="N340" s="199" t="s">
        <v>46</v>
      </c>
      <c r="O340" s="40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AR340" s="22" t="s">
        <v>199</v>
      </c>
      <c r="AT340" s="22" t="s">
        <v>139</v>
      </c>
      <c r="AU340" s="22" t="s">
        <v>85</v>
      </c>
      <c r="AY340" s="22" t="s">
        <v>137</v>
      </c>
      <c r="BE340" s="202">
        <f>IF(N340="základní",J340,0)</f>
        <v>0</v>
      </c>
      <c r="BF340" s="202">
        <f>IF(N340="snížená",J340,0)</f>
        <v>0</v>
      </c>
      <c r="BG340" s="202">
        <f>IF(N340="zákl. přenesená",J340,0)</f>
        <v>0</v>
      </c>
      <c r="BH340" s="202">
        <f>IF(N340="sníž. přenesená",J340,0)</f>
        <v>0</v>
      </c>
      <c r="BI340" s="202">
        <f>IF(N340="nulová",J340,0)</f>
        <v>0</v>
      </c>
      <c r="BJ340" s="22" t="s">
        <v>83</v>
      </c>
      <c r="BK340" s="202">
        <f>ROUND(I340*H340,2)</f>
        <v>0</v>
      </c>
      <c r="BL340" s="22" t="s">
        <v>199</v>
      </c>
      <c r="BM340" s="22" t="s">
        <v>553</v>
      </c>
    </row>
    <row r="341" spans="2:65" s="10" customFormat="1" ht="29.85" customHeight="1">
      <c r="B341" s="174"/>
      <c r="C341" s="175"/>
      <c r="D341" s="188" t="s">
        <v>74</v>
      </c>
      <c r="E341" s="189" t="s">
        <v>554</v>
      </c>
      <c r="F341" s="189" t="s">
        <v>555</v>
      </c>
      <c r="G341" s="175"/>
      <c r="H341" s="175"/>
      <c r="I341" s="178"/>
      <c r="J341" s="190">
        <f>BK341</f>
        <v>0</v>
      </c>
      <c r="K341" s="175"/>
      <c r="L341" s="180"/>
      <c r="M341" s="181"/>
      <c r="N341" s="182"/>
      <c r="O341" s="182"/>
      <c r="P341" s="183">
        <f>SUM(P342:P345)</f>
        <v>0</v>
      </c>
      <c r="Q341" s="182"/>
      <c r="R341" s="183">
        <f>SUM(R342:R345)</f>
        <v>0.39500999999999992</v>
      </c>
      <c r="S341" s="182"/>
      <c r="T341" s="184">
        <f>SUM(T342:T345)</f>
        <v>0</v>
      </c>
      <c r="AR341" s="185" t="s">
        <v>85</v>
      </c>
      <c r="AT341" s="186" t="s">
        <v>74</v>
      </c>
      <c r="AU341" s="186" t="s">
        <v>83</v>
      </c>
      <c r="AY341" s="185" t="s">
        <v>137</v>
      </c>
      <c r="BK341" s="187">
        <f>SUM(BK342:BK345)</f>
        <v>0</v>
      </c>
    </row>
    <row r="342" spans="2:65" s="1" customFormat="1" ht="44.25" customHeight="1">
      <c r="B342" s="39"/>
      <c r="C342" s="191" t="s">
        <v>556</v>
      </c>
      <c r="D342" s="191" t="s">
        <v>139</v>
      </c>
      <c r="E342" s="192" t="s">
        <v>557</v>
      </c>
      <c r="F342" s="193" t="s">
        <v>558</v>
      </c>
      <c r="G342" s="194" t="s">
        <v>170</v>
      </c>
      <c r="H342" s="195">
        <v>37.799999999999997</v>
      </c>
      <c r="I342" s="196"/>
      <c r="J342" s="197">
        <f>ROUND(I342*H342,2)</f>
        <v>0</v>
      </c>
      <c r="K342" s="193" t="s">
        <v>143</v>
      </c>
      <c r="L342" s="59"/>
      <c r="M342" s="198" t="s">
        <v>21</v>
      </c>
      <c r="N342" s="199" t="s">
        <v>46</v>
      </c>
      <c r="O342" s="40"/>
      <c r="P342" s="200">
        <f>O342*H342</f>
        <v>0</v>
      </c>
      <c r="Q342" s="200">
        <v>1.0449999999999999E-2</v>
      </c>
      <c r="R342" s="200">
        <f>Q342*H342</f>
        <v>0.39500999999999992</v>
      </c>
      <c r="S342" s="200">
        <v>0</v>
      </c>
      <c r="T342" s="201">
        <f>S342*H342</f>
        <v>0</v>
      </c>
      <c r="AR342" s="22" t="s">
        <v>199</v>
      </c>
      <c r="AT342" s="22" t="s">
        <v>139</v>
      </c>
      <c r="AU342" s="22" t="s">
        <v>85</v>
      </c>
      <c r="AY342" s="22" t="s">
        <v>137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22" t="s">
        <v>83</v>
      </c>
      <c r="BK342" s="202">
        <f>ROUND(I342*H342,2)</f>
        <v>0</v>
      </c>
      <c r="BL342" s="22" t="s">
        <v>199</v>
      </c>
      <c r="BM342" s="22" t="s">
        <v>559</v>
      </c>
    </row>
    <row r="343" spans="2:65" s="11" customFormat="1" ht="13.5">
      <c r="B343" s="203"/>
      <c r="C343" s="204"/>
      <c r="D343" s="205" t="s">
        <v>146</v>
      </c>
      <c r="E343" s="206" t="s">
        <v>21</v>
      </c>
      <c r="F343" s="207" t="s">
        <v>560</v>
      </c>
      <c r="G343" s="204"/>
      <c r="H343" s="208">
        <v>37.799999999999997</v>
      </c>
      <c r="I343" s="209"/>
      <c r="J343" s="204"/>
      <c r="K343" s="204"/>
      <c r="L343" s="210"/>
      <c r="M343" s="211"/>
      <c r="N343" s="212"/>
      <c r="O343" s="212"/>
      <c r="P343" s="212"/>
      <c r="Q343" s="212"/>
      <c r="R343" s="212"/>
      <c r="S343" s="212"/>
      <c r="T343" s="213"/>
      <c r="AT343" s="214" t="s">
        <v>146</v>
      </c>
      <c r="AU343" s="214" t="s">
        <v>85</v>
      </c>
      <c r="AV343" s="11" t="s">
        <v>85</v>
      </c>
      <c r="AW343" s="11" t="s">
        <v>38</v>
      </c>
      <c r="AX343" s="11" t="s">
        <v>75</v>
      </c>
      <c r="AY343" s="214" t="s">
        <v>137</v>
      </c>
    </row>
    <row r="344" spans="2:65" s="12" customFormat="1" ht="13.5">
      <c r="B344" s="215"/>
      <c r="C344" s="216"/>
      <c r="D344" s="217" t="s">
        <v>146</v>
      </c>
      <c r="E344" s="218" t="s">
        <v>21</v>
      </c>
      <c r="F344" s="219" t="s">
        <v>148</v>
      </c>
      <c r="G344" s="216"/>
      <c r="H344" s="220">
        <v>37.799999999999997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146</v>
      </c>
      <c r="AU344" s="226" t="s">
        <v>85</v>
      </c>
      <c r="AV344" s="12" t="s">
        <v>144</v>
      </c>
      <c r="AW344" s="12" t="s">
        <v>38</v>
      </c>
      <c r="AX344" s="12" t="s">
        <v>83</v>
      </c>
      <c r="AY344" s="226" t="s">
        <v>137</v>
      </c>
    </row>
    <row r="345" spans="2:65" s="1" customFormat="1" ht="31.5" customHeight="1">
      <c r="B345" s="39"/>
      <c r="C345" s="191" t="s">
        <v>561</v>
      </c>
      <c r="D345" s="191" t="s">
        <v>139</v>
      </c>
      <c r="E345" s="192" t="s">
        <v>562</v>
      </c>
      <c r="F345" s="193" t="s">
        <v>563</v>
      </c>
      <c r="G345" s="194" t="s">
        <v>382</v>
      </c>
      <c r="H345" s="242"/>
      <c r="I345" s="196"/>
      <c r="J345" s="197">
        <f>ROUND(I345*H345,2)</f>
        <v>0</v>
      </c>
      <c r="K345" s="193" t="s">
        <v>143</v>
      </c>
      <c r="L345" s="59"/>
      <c r="M345" s="198" t="s">
        <v>21</v>
      </c>
      <c r="N345" s="199" t="s">
        <v>46</v>
      </c>
      <c r="O345" s="40"/>
      <c r="P345" s="200">
        <f>O345*H345</f>
        <v>0</v>
      </c>
      <c r="Q345" s="200">
        <v>0</v>
      </c>
      <c r="R345" s="200">
        <f>Q345*H345</f>
        <v>0</v>
      </c>
      <c r="S345" s="200">
        <v>0</v>
      </c>
      <c r="T345" s="201">
        <f>S345*H345</f>
        <v>0</v>
      </c>
      <c r="AR345" s="22" t="s">
        <v>199</v>
      </c>
      <c r="AT345" s="22" t="s">
        <v>139</v>
      </c>
      <c r="AU345" s="22" t="s">
        <v>85</v>
      </c>
      <c r="AY345" s="22" t="s">
        <v>137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22" t="s">
        <v>83</v>
      </c>
      <c r="BK345" s="202">
        <f>ROUND(I345*H345,2)</f>
        <v>0</v>
      </c>
      <c r="BL345" s="22" t="s">
        <v>199</v>
      </c>
      <c r="BM345" s="22" t="s">
        <v>564</v>
      </c>
    </row>
    <row r="346" spans="2:65" s="10" customFormat="1" ht="29.85" customHeight="1">
      <c r="B346" s="174"/>
      <c r="C346" s="175"/>
      <c r="D346" s="188" t="s">
        <v>74</v>
      </c>
      <c r="E346" s="189" t="s">
        <v>565</v>
      </c>
      <c r="F346" s="189" t="s">
        <v>566</v>
      </c>
      <c r="G346" s="175"/>
      <c r="H346" s="175"/>
      <c r="I346" s="178"/>
      <c r="J346" s="190">
        <f>BK346</f>
        <v>0</v>
      </c>
      <c r="K346" s="175"/>
      <c r="L346" s="180"/>
      <c r="M346" s="181"/>
      <c r="N346" s="182"/>
      <c r="O346" s="182"/>
      <c r="P346" s="183">
        <f>SUM(P347:P372)</f>
        <v>0</v>
      </c>
      <c r="Q346" s="182"/>
      <c r="R346" s="183">
        <f>SUM(R347:R372)</f>
        <v>0.25411499999999998</v>
      </c>
      <c r="S346" s="182"/>
      <c r="T346" s="184">
        <f>SUM(T347:T372)</f>
        <v>0</v>
      </c>
      <c r="AR346" s="185" t="s">
        <v>85</v>
      </c>
      <c r="AT346" s="186" t="s">
        <v>74</v>
      </c>
      <c r="AU346" s="186" t="s">
        <v>83</v>
      </c>
      <c r="AY346" s="185" t="s">
        <v>137</v>
      </c>
      <c r="BK346" s="187">
        <f>SUM(BK347:BK372)</f>
        <v>0</v>
      </c>
    </row>
    <row r="347" spans="2:65" s="1" customFormat="1" ht="31.5" customHeight="1">
      <c r="B347" s="39"/>
      <c r="C347" s="191" t="s">
        <v>567</v>
      </c>
      <c r="D347" s="191" t="s">
        <v>139</v>
      </c>
      <c r="E347" s="192" t="s">
        <v>568</v>
      </c>
      <c r="F347" s="193" t="s">
        <v>569</v>
      </c>
      <c r="G347" s="194" t="s">
        <v>170</v>
      </c>
      <c r="H347" s="195">
        <v>218.3</v>
      </c>
      <c r="I347" s="196"/>
      <c r="J347" s="197">
        <f>ROUND(I347*H347,2)</f>
        <v>0</v>
      </c>
      <c r="K347" s="193" t="s">
        <v>143</v>
      </c>
      <c r="L347" s="59"/>
      <c r="M347" s="198" t="s">
        <v>21</v>
      </c>
      <c r="N347" s="199" t="s">
        <v>46</v>
      </c>
      <c r="O347" s="40"/>
      <c r="P347" s="200">
        <f>O347*H347</f>
        <v>0</v>
      </c>
      <c r="Q347" s="200">
        <v>2.7E-4</v>
      </c>
      <c r="R347" s="200">
        <f>Q347*H347</f>
        <v>5.8941000000000007E-2</v>
      </c>
      <c r="S347" s="200">
        <v>0</v>
      </c>
      <c r="T347" s="201">
        <f>S347*H347</f>
        <v>0</v>
      </c>
      <c r="AR347" s="22" t="s">
        <v>199</v>
      </c>
      <c r="AT347" s="22" t="s">
        <v>139</v>
      </c>
      <c r="AU347" s="22" t="s">
        <v>85</v>
      </c>
      <c r="AY347" s="22" t="s">
        <v>137</v>
      </c>
      <c r="BE347" s="202">
        <f>IF(N347="základní",J347,0)</f>
        <v>0</v>
      </c>
      <c r="BF347" s="202">
        <f>IF(N347="snížená",J347,0)</f>
        <v>0</v>
      </c>
      <c r="BG347" s="202">
        <f>IF(N347="zákl. přenesená",J347,0)</f>
        <v>0</v>
      </c>
      <c r="BH347" s="202">
        <f>IF(N347="sníž. přenesená",J347,0)</f>
        <v>0</v>
      </c>
      <c r="BI347" s="202">
        <f>IF(N347="nulová",J347,0)</f>
        <v>0</v>
      </c>
      <c r="BJ347" s="22" t="s">
        <v>83</v>
      </c>
      <c r="BK347" s="202">
        <f>ROUND(I347*H347,2)</f>
        <v>0</v>
      </c>
      <c r="BL347" s="22" t="s">
        <v>199</v>
      </c>
      <c r="BM347" s="22" t="s">
        <v>570</v>
      </c>
    </row>
    <row r="348" spans="2:65" s="11" customFormat="1" ht="13.5">
      <c r="B348" s="203"/>
      <c r="C348" s="204"/>
      <c r="D348" s="205" t="s">
        <v>146</v>
      </c>
      <c r="E348" s="206" t="s">
        <v>21</v>
      </c>
      <c r="F348" s="207" t="s">
        <v>571</v>
      </c>
      <c r="G348" s="204"/>
      <c r="H348" s="208">
        <v>106.02</v>
      </c>
      <c r="I348" s="209"/>
      <c r="J348" s="204"/>
      <c r="K348" s="204"/>
      <c r="L348" s="210"/>
      <c r="M348" s="211"/>
      <c r="N348" s="212"/>
      <c r="O348" s="212"/>
      <c r="P348" s="212"/>
      <c r="Q348" s="212"/>
      <c r="R348" s="212"/>
      <c r="S348" s="212"/>
      <c r="T348" s="213"/>
      <c r="AT348" s="214" t="s">
        <v>146</v>
      </c>
      <c r="AU348" s="214" t="s">
        <v>85</v>
      </c>
      <c r="AV348" s="11" t="s">
        <v>85</v>
      </c>
      <c r="AW348" s="11" t="s">
        <v>38</v>
      </c>
      <c r="AX348" s="11" t="s">
        <v>75</v>
      </c>
      <c r="AY348" s="214" t="s">
        <v>137</v>
      </c>
    </row>
    <row r="349" spans="2:65" s="11" customFormat="1" ht="13.5">
      <c r="B349" s="203"/>
      <c r="C349" s="204"/>
      <c r="D349" s="205" t="s">
        <v>146</v>
      </c>
      <c r="E349" s="206" t="s">
        <v>21</v>
      </c>
      <c r="F349" s="207" t="s">
        <v>572</v>
      </c>
      <c r="G349" s="204"/>
      <c r="H349" s="208">
        <v>76.319999999999993</v>
      </c>
      <c r="I349" s="209"/>
      <c r="J349" s="204"/>
      <c r="K349" s="204"/>
      <c r="L349" s="210"/>
      <c r="M349" s="211"/>
      <c r="N349" s="212"/>
      <c r="O349" s="212"/>
      <c r="P349" s="212"/>
      <c r="Q349" s="212"/>
      <c r="R349" s="212"/>
      <c r="S349" s="212"/>
      <c r="T349" s="213"/>
      <c r="AT349" s="214" t="s">
        <v>146</v>
      </c>
      <c r="AU349" s="214" t="s">
        <v>85</v>
      </c>
      <c r="AV349" s="11" t="s">
        <v>85</v>
      </c>
      <c r="AW349" s="11" t="s">
        <v>38</v>
      </c>
      <c r="AX349" s="11" t="s">
        <v>75</v>
      </c>
      <c r="AY349" s="214" t="s">
        <v>137</v>
      </c>
    </row>
    <row r="350" spans="2:65" s="11" customFormat="1" ht="13.5">
      <c r="B350" s="203"/>
      <c r="C350" s="204"/>
      <c r="D350" s="205" t="s">
        <v>146</v>
      </c>
      <c r="E350" s="206" t="s">
        <v>21</v>
      </c>
      <c r="F350" s="207" t="s">
        <v>573</v>
      </c>
      <c r="G350" s="204"/>
      <c r="H350" s="208">
        <v>35.96</v>
      </c>
      <c r="I350" s="209"/>
      <c r="J350" s="204"/>
      <c r="K350" s="204"/>
      <c r="L350" s="210"/>
      <c r="M350" s="211"/>
      <c r="N350" s="212"/>
      <c r="O350" s="212"/>
      <c r="P350" s="212"/>
      <c r="Q350" s="212"/>
      <c r="R350" s="212"/>
      <c r="S350" s="212"/>
      <c r="T350" s="213"/>
      <c r="AT350" s="214" t="s">
        <v>146</v>
      </c>
      <c r="AU350" s="214" t="s">
        <v>85</v>
      </c>
      <c r="AV350" s="11" t="s">
        <v>85</v>
      </c>
      <c r="AW350" s="11" t="s">
        <v>38</v>
      </c>
      <c r="AX350" s="11" t="s">
        <v>75</v>
      </c>
      <c r="AY350" s="214" t="s">
        <v>137</v>
      </c>
    </row>
    <row r="351" spans="2:65" s="12" customFormat="1" ht="13.5">
      <c r="B351" s="215"/>
      <c r="C351" s="216"/>
      <c r="D351" s="217" t="s">
        <v>146</v>
      </c>
      <c r="E351" s="218" t="s">
        <v>21</v>
      </c>
      <c r="F351" s="219" t="s">
        <v>148</v>
      </c>
      <c r="G351" s="216"/>
      <c r="H351" s="220">
        <v>218.3</v>
      </c>
      <c r="I351" s="221"/>
      <c r="J351" s="216"/>
      <c r="K351" s="216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146</v>
      </c>
      <c r="AU351" s="226" t="s">
        <v>85</v>
      </c>
      <c r="AV351" s="12" t="s">
        <v>144</v>
      </c>
      <c r="AW351" s="12" t="s">
        <v>38</v>
      </c>
      <c r="AX351" s="12" t="s">
        <v>83</v>
      </c>
      <c r="AY351" s="226" t="s">
        <v>137</v>
      </c>
    </row>
    <row r="352" spans="2:65" s="1" customFormat="1" ht="31.5" customHeight="1">
      <c r="B352" s="39"/>
      <c r="C352" s="191" t="s">
        <v>574</v>
      </c>
      <c r="D352" s="191" t="s">
        <v>139</v>
      </c>
      <c r="E352" s="192" t="s">
        <v>575</v>
      </c>
      <c r="F352" s="193" t="s">
        <v>576</v>
      </c>
      <c r="G352" s="194" t="s">
        <v>170</v>
      </c>
      <c r="H352" s="195">
        <v>218.3</v>
      </c>
      <c r="I352" s="196"/>
      <c r="J352" s="197">
        <f>ROUND(I352*H352,2)</f>
        <v>0</v>
      </c>
      <c r="K352" s="193" t="s">
        <v>143</v>
      </c>
      <c r="L352" s="59"/>
      <c r="M352" s="198" t="s">
        <v>21</v>
      </c>
      <c r="N352" s="199" t="s">
        <v>46</v>
      </c>
      <c r="O352" s="40"/>
      <c r="P352" s="200">
        <f>O352*H352</f>
        <v>0</v>
      </c>
      <c r="Q352" s="200">
        <v>2.3000000000000001E-4</v>
      </c>
      <c r="R352" s="200">
        <f>Q352*H352</f>
        <v>5.0209000000000004E-2</v>
      </c>
      <c r="S352" s="200">
        <v>0</v>
      </c>
      <c r="T352" s="201">
        <f>S352*H352</f>
        <v>0</v>
      </c>
      <c r="AR352" s="22" t="s">
        <v>199</v>
      </c>
      <c r="AT352" s="22" t="s">
        <v>139</v>
      </c>
      <c r="AU352" s="22" t="s">
        <v>85</v>
      </c>
      <c r="AY352" s="22" t="s">
        <v>137</v>
      </c>
      <c r="BE352" s="202">
        <f>IF(N352="základní",J352,0)</f>
        <v>0</v>
      </c>
      <c r="BF352" s="202">
        <f>IF(N352="snížená",J352,0)</f>
        <v>0</v>
      </c>
      <c r="BG352" s="202">
        <f>IF(N352="zákl. přenesená",J352,0)</f>
        <v>0</v>
      </c>
      <c r="BH352" s="202">
        <f>IF(N352="sníž. přenesená",J352,0)</f>
        <v>0</v>
      </c>
      <c r="BI352" s="202">
        <f>IF(N352="nulová",J352,0)</f>
        <v>0</v>
      </c>
      <c r="BJ352" s="22" t="s">
        <v>83</v>
      </c>
      <c r="BK352" s="202">
        <f>ROUND(I352*H352,2)</f>
        <v>0</v>
      </c>
      <c r="BL352" s="22" t="s">
        <v>199</v>
      </c>
      <c r="BM352" s="22" t="s">
        <v>577</v>
      </c>
    </row>
    <row r="353" spans="2:65" s="11" customFormat="1" ht="13.5">
      <c r="B353" s="203"/>
      <c r="C353" s="204"/>
      <c r="D353" s="205" t="s">
        <v>146</v>
      </c>
      <c r="E353" s="206" t="s">
        <v>21</v>
      </c>
      <c r="F353" s="207" t="s">
        <v>571</v>
      </c>
      <c r="G353" s="204"/>
      <c r="H353" s="208">
        <v>106.02</v>
      </c>
      <c r="I353" s="209"/>
      <c r="J353" s="204"/>
      <c r="K353" s="204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146</v>
      </c>
      <c r="AU353" s="214" t="s">
        <v>85</v>
      </c>
      <c r="AV353" s="11" t="s">
        <v>85</v>
      </c>
      <c r="AW353" s="11" t="s">
        <v>38</v>
      </c>
      <c r="AX353" s="11" t="s">
        <v>75</v>
      </c>
      <c r="AY353" s="214" t="s">
        <v>137</v>
      </c>
    </row>
    <row r="354" spans="2:65" s="11" customFormat="1" ht="13.5">
      <c r="B354" s="203"/>
      <c r="C354" s="204"/>
      <c r="D354" s="205" t="s">
        <v>146</v>
      </c>
      <c r="E354" s="206" t="s">
        <v>21</v>
      </c>
      <c r="F354" s="207" t="s">
        <v>572</v>
      </c>
      <c r="G354" s="204"/>
      <c r="H354" s="208">
        <v>76.319999999999993</v>
      </c>
      <c r="I354" s="209"/>
      <c r="J354" s="204"/>
      <c r="K354" s="204"/>
      <c r="L354" s="210"/>
      <c r="M354" s="211"/>
      <c r="N354" s="212"/>
      <c r="O354" s="212"/>
      <c r="P354" s="212"/>
      <c r="Q354" s="212"/>
      <c r="R354" s="212"/>
      <c r="S354" s="212"/>
      <c r="T354" s="213"/>
      <c r="AT354" s="214" t="s">
        <v>146</v>
      </c>
      <c r="AU354" s="214" t="s">
        <v>85</v>
      </c>
      <c r="AV354" s="11" t="s">
        <v>85</v>
      </c>
      <c r="AW354" s="11" t="s">
        <v>38</v>
      </c>
      <c r="AX354" s="11" t="s">
        <v>75</v>
      </c>
      <c r="AY354" s="214" t="s">
        <v>137</v>
      </c>
    </row>
    <row r="355" spans="2:65" s="11" customFormat="1" ht="13.5">
      <c r="B355" s="203"/>
      <c r="C355" s="204"/>
      <c r="D355" s="205" t="s">
        <v>146</v>
      </c>
      <c r="E355" s="206" t="s">
        <v>21</v>
      </c>
      <c r="F355" s="207" t="s">
        <v>573</v>
      </c>
      <c r="G355" s="204"/>
      <c r="H355" s="208">
        <v>35.96</v>
      </c>
      <c r="I355" s="209"/>
      <c r="J355" s="204"/>
      <c r="K355" s="204"/>
      <c r="L355" s="210"/>
      <c r="M355" s="211"/>
      <c r="N355" s="212"/>
      <c r="O355" s="212"/>
      <c r="P355" s="212"/>
      <c r="Q355" s="212"/>
      <c r="R355" s="212"/>
      <c r="S355" s="212"/>
      <c r="T355" s="213"/>
      <c r="AT355" s="214" t="s">
        <v>146</v>
      </c>
      <c r="AU355" s="214" t="s">
        <v>85</v>
      </c>
      <c r="AV355" s="11" t="s">
        <v>85</v>
      </c>
      <c r="AW355" s="11" t="s">
        <v>38</v>
      </c>
      <c r="AX355" s="11" t="s">
        <v>75</v>
      </c>
      <c r="AY355" s="214" t="s">
        <v>137</v>
      </c>
    </row>
    <row r="356" spans="2:65" s="12" customFormat="1" ht="13.5">
      <c r="B356" s="215"/>
      <c r="C356" s="216"/>
      <c r="D356" s="217" t="s">
        <v>146</v>
      </c>
      <c r="E356" s="218" t="s">
        <v>21</v>
      </c>
      <c r="F356" s="219" t="s">
        <v>148</v>
      </c>
      <c r="G356" s="216"/>
      <c r="H356" s="220">
        <v>218.3</v>
      </c>
      <c r="I356" s="221"/>
      <c r="J356" s="216"/>
      <c r="K356" s="216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146</v>
      </c>
      <c r="AU356" s="226" t="s">
        <v>85</v>
      </c>
      <c r="AV356" s="12" t="s">
        <v>144</v>
      </c>
      <c r="AW356" s="12" t="s">
        <v>38</v>
      </c>
      <c r="AX356" s="12" t="s">
        <v>83</v>
      </c>
      <c r="AY356" s="226" t="s">
        <v>137</v>
      </c>
    </row>
    <row r="357" spans="2:65" s="1" customFormat="1" ht="22.5" customHeight="1">
      <c r="B357" s="39"/>
      <c r="C357" s="191" t="s">
        <v>578</v>
      </c>
      <c r="D357" s="191" t="s">
        <v>139</v>
      </c>
      <c r="E357" s="192" t="s">
        <v>579</v>
      </c>
      <c r="F357" s="193" t="s">
        <v>580</v>
      </c>
      <c r="G357" s="194" t="s">
        <v>170</v>
      </c>
      <c r="H357" s="195">
        <v>183.5</v>
      </c>
      <c r="I357" s="196"/>
      <c r="J357" s="197">
        <f>ROUND(I357*H357,2)</f>
        <v>0</v>
      </c>
      <c r="K357" s="193" t="s">
        <v>143</v>
      </c>
      <c r="L357" s="59"/>
      <c r="M357" s="198" t="s">
        <v>21</v>
      </c>
      <c r="N357" s="199" t="s">
        <v>46</v>
      </c>
      <c r="O357" s="40"/>
      <c r="P357" s="200">
        <f>O357*H357</f>
        <v>0</v>
      </c>
      <c r="Q357" s="200">
        <v>0</v>
      </c>
      <c r="R357" s="200">
        <f>Q357*H357</f>
        <v>0</v>
      </c>
      <c r="S357" s="200">
        <v>0</v>
      </c>
      <c r="T357" s="201">
        <f>S357*H357</f>
        <v>0</v>
      </c>
      <c r="AR357" s="22" t="s">
        <v>199</v>
      </c>
      <c r="AT357" s="22" t="s">
        <v>139</v>
      </c>
      <c r="AU357" s="22" t="s">
        <v>85</v>
      </c>
      <c r="AY357" s="22" t="s">
        <v>137</v>
      </c>
      <c r="BE357" s="202">
        <f>IF(N357="základní",J357,0)</f>
        <v>0</v>
      </c>
      <c r="BF357" s="202">
        <f>IF(N357="snížená",J357,0)</f>
        <v>0</v>
      </c>
      <c r="BG357" s="202">
        <f>IF(N357="zákl. přenesená",J357,0)</f>
        <v>0</v>
      </c>
      <c r="BH357" s="202">
        <f>IF(N357="sníž. přenesená",J357,0)</f>
        <v>0</v>
      </c>
      <c r="BI357" s="202">
        <f>IF(N357="nulová",J357,0)</f>
        <v>0</v>
      </c>
      <c r="BJ357" s="22" t="s">
        <v>83</v>
      </c>
      <c r="BK357" s="202">
        <f>ROUND(I357*H357,2)</f>
        <v>0</v>
      </c>
      <c r="BL357" s="22" t="s">
        <v>199</v>
      </c>
      <c r="BM357" s="22" t="s">
        <v>581</v>
      </c>
    </row>
    <row r="358" spans="2:65" s="11" customFormat="1" ht="13.5">
      <c r="B358" s="203"/>
      <c r="C358" s="204"/>
      <c r="D358" s="205" t="s">
        <v>146</v>
      </c>
      <c r="E358" s="206" t="s">
        <v>21</v>
      </c>
      <c r="F358" s="207" t="s">
        <v>213</v>
      </c>
      <c r="G358" s="204"/>
      <c r="H358" s="208">
        <v>105.07</v>
      </c>
      <c r="I358" s="209"/>
      <c r="J358" s="204"/>
      <c r="K358" s="204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146</v>
      </c>
      <c r="AU358" s="214" t="s">
        <v>85</v>
      </c>
      <c r="AV358" s="11" t="s">
        <v>85</v>
      </c>
      <c r="AW358" s="11" t="s">
        <v>38</v>
      </c>
      <c r="AX358" s="11" t="s">
        <v>75</v>
      </c>
      <c r="AY358" s="214" t="s">
        <v>137</v>
      </c>
    </row>
    <row r="359" spans="2:65" s="11" customFormat="1" ht="13.5">
      <c r="B359" s="203"/>
      <c r="C359" s="204"/>
      <c r="D359" s="205" t="s">
        <v>146</v>
      </c>
      <c r="E359" s="206" t="s">
        <v>21</v>
      </c>
      <c r="F359" s="207" t="s">
        <v>173</v>
      </c>
      <c r="G359" s="204"/>
      <c r="H359" s="208">
        <v>78.430000000000007</v>
      </c>
      <c r="I359" s="209"/>
      <c r="J359" s="204"/>
      <c r="K359" s="204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146</v>
      </c>
      <c r="AU359" s="214" t="s">
        <v>85</v>
      </c>
      <c r="AV359" s="11" t="s">
        <v>85</v>
      </c>
      <c r="AW359" s="11" t="s">
        <v>38</v>
      </c>
      <c r="AX359" s="11" t="s">
        <v>75</v>
      </c>
      <c r="AY359" s="214" t="s">
        <v>137</v>
      </c>
    </row>
    <row r="360" spans="2:65" s="12" customFormat="1" ht="13.5">
      <c r="B360" s="215"/>
      <c r="C360" s="216"/>
      <c r="D360" s="217" t="s">
        <v>146</v>
      </c>
      <c r="E360" s="218" t="s">
        <v>21</v>
      </c>
      <c r="F360" s="219" t="s">
        <v>148</v>
      </c>
      <c r="G360" s="216"/>
      <c r="H360" s="220">
        <v>183.5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146</v>
      </c>
      <c r="AU360" s="226" t="s">
        <v>85</v>
      </c>
      <c r="AV360" s="12" t="s">
        <v>144</v>
      </c>
      <c r="AW360" s="12" t="s">
        <v>38</v>
      </c>
      <c r="AX360" s="12" t="s">
        <v>83</v>
      </c>
      <c r="AY360" s="226" t="s">
        <v>137</v>
      </c>
    </row>
    <row r="361" spans="2:65" s="1" customFormat="1" ht="22.5" customHeight="1">
      <c r="B361" s="39"/>
      <c r="C361" s="191" t="s">
        <v>582</v>
      </c>
      <c r="D361" s="191" t="s">
        <v>139</v>
      </c>
      <c r="E361" s="192" t="s">
        <v>583</v>
      </c>
      <c r="F361" s="193" t="s">
        <v>584</v>
      </c>
      <c r="G361" s="194" t="s">
        <v>170</v>
      </c>
      <c r="H361" s="195">
        <v>183.5</v>
      </c>
      <c r="I361" s="196"/>
      <c r="J361" s="197">
        <f>ROUND(I361*H361,2)</f>
        <v>0</v>
      </c>
      <c r="K361" s="193" t="s">
        <v>143</v>
      </c>
      <c r="L361" s="59"/>
      <c r="M361" s="198" t="s">
        <v>21</v>
      </c>
      <c r="N361" s="199" t="s">
        <v>46</v>
      </c>
      <c r="O361" s="40"/>
      <c r="P361" s="200">
        <f>O361*H361</f>
        <v>0</v>
      </c>
      <c r="Q361" s="200">
        <v>0</v>
      </c>
      <c r="R361" s="200">
        <f>Q361*H361</f>
        <v>0</v>
      </c>
      <c r="S361" s="200">
        <v>0</v>
      </c>
      <c r="T361" s="201">
        <f>S361*H361</f>
        <v>0</v>
      </c>
      <c r="AR361" s="22" t="s">
        <v>199</v>
      </c>
      <c r="AT361" s="22" t="s">
        <v>139</v>
      </c>
      <c r="AU361" s="22" t="s">
        <v>85</v>
      </c>
      <c r="AY361" s="22" t="s">
        <v>137</v>
      </c>
      <c r="BE361" s="202">
        <f>IF(N361="základní",J361,0)</f>
        <v>0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22" t="s">
        <v>83</v>
      </c>
      <c r="BK361" s="202">
        <f>ROUND(I361*H361,2)</f>
        <v>0</v>
      </c>
      <c r="BL361" s="22" t="s">
        <v>199</v>
      </c>
      <c r="BM361" s="22" t="s">
        <v>585</v>
      </c>
    </row>
    <row r="362" spans="2:65" s="11" customFormat="1" ht="13.5">
      <c r="B362" s="203"/>
      <c r="C362" s="204"/>
      <c r="D362" s="205" t="s">
        <v>146</v>
      </c>
      <c r="E362" s="206" t="s">
        <v>21</v>
      </c>
      <c r="F362" s="207" t="s">
        <v>213</v>
      </c>
      <c r="G362" s="204"/>
      <c r="H362" s="208">
        <v>105.07</v>
      </c>
      <c r="I362" s="209"/>
      <c r="J362" s="204"/>
      <c r="K362" s="204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146</v>
      </c>
      <c r="AU362" s="214" t="s">
        <v>85</v>
      </c>
      <c r="AV362" s="11" t="s">
        <v>85</v>
      </c>
      <c r="AW362" s="11" t="s">
        <v>38</v>
      </c>
      <c r="AX362" s="11" t="s">
        <v>75</v>
      </c>
      <c r="AY362" s="214" t="s">
        <v>137</v>
      </c>
    </row>
    <row r="363" spans="2:65" s="11" customFormat="1" ht="13.5">
      <c r="B363" s="203"/>
      <c r="C363" s="204"/>
      <c r="D363" s="205" t="s">
        <v>146</v>
      </c>
      <c r="E363" s="206" t="s">
        <v>21</v>
      </c>
      <c r="F363" s="207" t="s">
        <v>173</v>
      </c>
      <c r="G363" s="204"/>
      <c r="H363" s="208">
        <v>78.430000000000007</v>
      </c>
      <c r="I363" s="209"/>
      <c r="J363" s="204"/>
      <c r="K363" s="204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146</v>
      </c>
      <c r="AU363" s="214" t="s">
        <v>85</v>
      </c>
      <c r="AV363" s="11" t="s">
        <v>85</v>
      </c>
      <c r="AW363" s="11" t="s">
        <v>38</v>
      </c>
      <c r="AX363" s="11" t="s">
        <v>75</v>
      </c>
      <c r="AY363" s="214" t="s">
        <v>137</v>
      </c>
    </row>
    <row r="364" spans="2:65" s="12" customFormat="1" ht="13.5">
      <c r="B364" s="215"/>
      <c r="C364" s="216"/>
      <c r="D364" s="217" t="s">
        <v>146</v>
      </c>
      <c r="E364" s="218" t="s">
        <v>21</v>
      </c>
      <c r="F364" s="219" t="s">
        <v>148</v>
      </c>
      <c r="G364" s="216"/>
      <c r="H364" s="220">
        <v>183.5</v>
      </c>
      <c r="I364" s="221"/>
      <c r="J364" s="216"/>
      <c r="K364" s="216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146</v>
      </c>
      <c r="AU364" s="226" t="s">
        <v>85</v>
      </c>
      <c r="AV364" s="12" t="s">
        <v>144</v>
      </c>
      <c r="AW364" s="12" t="s">
        <v>38</v>
      </c>
      <c r="AX364" s="12" t="s">
        <v>83</v>
      </c>
      <c r="AY364" s="226" t="s">
        <v>137</v>
      </c>
    </row>
    <row r="365" spans="2:65" s="1" customFormat="1" ht="31.5" customHeight="1">
      <c r="B365" s="39"/>
      <c r="C365" s="191" t="s">
        <v>586</v>
      </c>
      <c r="D365" s="191" t="s">
        <v>139</v>
      </c>
      <c r="E365" s="192" t="s">
        <v>587</v>
      </c>
      <c r="F365" s="193" t="s">
        <v>588</v>
      </c>
      <c r="G365" s="194" t="s">
        <v>170</v>
      </c>
      <c r="H365" s="195">
        <v>183.5</v>
      </c>
      <c r="I365" s="196"/>
      <c r="J365" s="197">
        <f>ROUND(I365*H365,2)</f>
        <v>0</v>
      </c>
      <c r="K365" s="193" t="s">
        <v>143</v>
      </c>
      <c r="L365" s="59"/>
      <c r="M365" s="198" t="s">
        <v>21</v>
      </c>
      <c r="N365" s="199" t="s">
        <v>46</v>
      </c>
      <c r="O365" s="40"/>
      <c r="P365" s="200">
        <f>O365*H365</f>
        <v>0</v>
      </c>
      <c r="Q365" s="200">
        <v>2.9E-4</v>
      </c>
      <c r="R365" s="200">
        <f>Q365*H365</f>
        <v>5.3214999999999998E-2</v>
      </c>
      <c r="S365" s="200">
        <v>0</v>
      </c>
      <c r="T365" s="201">
        <f>S365*H365</f>
        <v>0</v>
      </c>
      <c r="AR365" s="22" t="s">
        <v>199</v>
      </c>
      <c r="AT365" s="22" t="s">
        <v>139</v>
      </c>
      <c r="AU365" s="22" t="s">
        <v>85</v>
      </c>
      <c r="AY365" s="22" t="s">
        <v>137</v>
      </c>
      <c r="BE365" s="202">
        <f>IF(N365="základní",J365,0)</f>
        <v>0</v>
      </c>
      <c r="BF365" s="202">
        <f>IF(N365="snížená",J365,0)</f>
        <v>0</v>
      </c>
      <c r="BG365" s="202">
        <f>IF(N365="zákl. přenesená",J365,0)</f>
        <v>0</v>
      </c>
      <c r="BH365" s="202">
        <f>IF(N365="sníž. přenesená",J365,0)</f>
        <v>0</v>
      </c>
      <c r="BI365" s="202">
        <f>IF(N365="nulová",J365,0)</f>
        <v>0</v>
      </c>
      <c r="BJ365" s="22" t="s">
        <v>83</v>
      </c>
      <c r="BK365" s="202">
        <f>ROUND(I365*H365,2)</f>
        <v>0</v>
      </c>
      <c r="BL365" s="22" t="s">
        <v>199</v>
      </c>
      <c r="BM365" s="22" t="s">
        <v>589</v>
      </c>
    </row>
    <row r="366" spans="2:65" s="11" customFormat="1" ht="13.5">
      <c r="B366" s="203"/>
      <c r="C366" s="204"/>
      <c r="D366" s="205" t="s">
        <v>146</v>
      </c>
      <c r="E366" s="206" t="s">
        <v>21</v>
      </c>
      <c r="F366" s="207" t="s">
        <v>213</v>
      </c>
      <c r="G366" s="204"/>
      <c r="H366" s="208">
        <v>105.07</v>
      </c>
      <c r="I366" s="209"/>
      <c r="J366" s="204"/>
      <c r="K366" s="204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146</v>
      </c>
      <c r="AU366" s="214" t="s">
        <v>85</v>
      </c>
      <c r="AV366" s="11" t="s">
        <v>85</v>
      </c>
      <c r="AW366" s="11" t="s">
        <v>38</v>
      </c>
      <c r="AX366" s="11" t="s">
        <v>75</v>
      </c>
      <c r="AY366" s="214" t="s">
        <v>137</v>
      </c>
    </row>
    <row r="367" spans="2:65" s="11" customFormat="1" ht="13.5">
      <c r="B367" s="203"/>
      <c r="C367" s="204"/>
      <c r="D367" s="205" t="s">
        <v>146</v>
      </c>
      <c r="E367" s="206" t="s">
        <v>21</v>
      </c>
      <c r="F367" s="207" t="s">
        <v>173</v>
      </c>
      <c r="G367" s="204"/>
      <c r="H367" s="208">
        <v>78.430000000000007</v>
      </c>
      <c r="I367" s="209"/>
      <c r="J367" s="204"/>
      <c r="K367" s="204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146</v>
      </c>
      <c r="AU367" s="214" t="s">
        <v>85</v>
      </c>
      <c r="AV367" s="11" t="s">
        <v>85</v>
      </c>
      <c r="AW367" s="11" t="s">
        <v>38</v>
      </c>
      <c r="AX367" s="11" t="s">
        <v>75</v>
      </c>
      <c r="AY367" s="214" t="s">
        <v>137</v>
      </c>
    </row>
    <row r="368" spans="2:65" s="12" customFormat="1" ht="13.5">
      <c r="B368" s="215"/>
      <c r="C368" s="216"/>
      <c r="D368" s="217" t="s">
        <v>146</v>
      </c>
      <c r="E368" s="218" t="s">
        <v>21</v>
      </c>
      <c r="F368" s="219" t="s">
        <v>148</v>
      </c>
      <c r="G368" s="216"/>
      <c r="H368" s="220">
        <v>183.5</v>
      </c>
      <c r="I368" s="221"/>
      <c r="J368" s="216"/>
      <c r="K368" s="216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146</v>
      </c>
      <c r="AU368" s="226" t="s">
        <v>85</v>
      </c>
      <c r="AV368" s="12" t="s">
        <v>144</v>
      </c>
      <c r="AW368" s="12" t="s">
        <v>38</v>
      </c>
      <c r="AX368" s="12" t="s">
        <v>83</v>
      </c>
      <c r="AY368" s="226" t="s">
        <v>137</v>
      </c>
    </row>
    <row r="369" spans="2:65" s="1" customFormat="1" ht="22.5" customHeight="1">
      <c r="B369" s="39"/>
      <c r="C369" s="191" t="s">
        <v>590</v>
      </c>
      <c r="D369" s="191" t="s">
        <v>139</v>
      </c>
      <c r="E369" s="192" t="s">
        <v>591</v>
      </c>
      <c r="F369" s="193" t="s">
        <v>592</v>
      </c>
      <c r="G369" s="194" t="s">
        <v>170</v>
      </c>
      <c r="H369" s="195">
        <v>183.5</v>
      </c>
      <c r="I369" s="196"/>
      <c r="J369" s="197">
        <f>ROUND(I369*H369,2)</f>
        <v>0</v>
      </c>
      <c r="K369" s="193" t="s">
        <v>143</v>
      </c>
      <c r="L369" s="59"/>
      <c r="M369" s="198" t="s">
        <v>21</v>
      </c>
      <c r="N369" s="199" t="s">
        <v>46</v>
      </c>
      <c r="O369" s="40"/>
      <c r="P369" s="200">
        <f>O369*H369</f>
        <v>0</v>
      </c>
      <c r="Q369" s="200">
        <v>5.0000000000000001E-4</v>
      </c>
      <c r="R369" s="200">
        <f>Q369*H369</f>
        <v>9.1749999999999998E-2</v>
      </c>
      <c r="S369" s="200">
        <v>0</v>
      </c>
      <c r="T369" s="201">
        <f>S369*H369</f>
        <v>0</v>
      </c>
      <c r="AR369" s="22" t="s">
        <v>199</v>
      </c>
      <c r="AT369" s="22" t="s">
        <v>139</v>
      </c>
      <c r="AU369" s="22" t="s">
        <v>85</v>
      </c>
      <c r="AY369" s="22" t="s">
        <v>137</v>
      </c>
      <c r="BE369" s="202">
        <f>IF(N369="základní",J369,0)</f>
        <v>0</v>
      </c>
      <c r="BF369" s="202">
        <f>IF(N369="snížená",J369,0)</f>
        <v>0</v>
      </c>
      <c r="BG369" s="202">
        <f>IF(N369="zákl. přenesená",J369,0)</f>
        <v>0</v>
      </c>
      <c r="BH369" s="202">
        <f>IF(N369="sníž. přenesená",J369,0)</f>
        <v>0</v>
      </c>
      <c r="BI369" s="202">
        <f>IF(N369="nulová",J369,0)</f>
        <v>0</v>
      </c>
      <c r="BJ369" s="22" t="s">
        <v>83</v>
      </c>
      <c r="BK369" s="202">
        <f>ROUND(I369*H369,2)</f>
        <v>0</v>
      </c>
      <c r="BL369" s="22" t="s">
        <v>199</v>
      </c>
      <c r="BM369" s="22" t="s">
        <v>593</v>
      </c>
    </row>
    <row r="370" spans="2:65" s="11" customFormat="1" ht="13.5">
      <c r="B370" s="203"/>
      <c r="C370" s="204"/>
      <c r="D370" s="205" t="s">
        <v>146</v>
      </c>
      <c r="E370" s="206" t="s">
        <v>21</v>
      </c>
      <c r="F370" s="207" t="s">
        <v>213</v>
      </c>
      <c r="G370" s="204"/>
      <c r="H370" s="208">
        <v>105.07</v>
      </c>
      <c r="I370" s="209"/>
      <c r="J370" s="204"/>
      <c r="K370" s="204"/>
      <c r="L370" s="210"/>
      <c r="M370" s="211"/>
      <c r="N370" s="212"/>
      <c r="O370" s="212"/>
      <c r="P370" s="212"/>
      <c r="Q370" s="212"/>
      <c r="R370" s="212"/>
      <c r="S370" s="212"/>
      <c r="T370" s="213"/>
      <c r="AT370" s="214" t="s">
        <v>146</v>
      </c>
      <c r="AU370" s="214" t="s">
        <v>85</v>
      </c>
      <c r="AV370" s="11" t="s">
        <v>85</v>
      </c>
      <c r="AW370" s="11" t="s">
        <v>38</v>
      </c>
      <c r="AX370" s="11" t="s">
        <v>75</v>
      </c>
      <c r="AY370" s="214" t="s">
        <v>137</v>
      </c>
    </row>
    <row r="371" spans="2:65" s="11" customFormat="1" ht="13.5">
      <c r="B371" s="203"/>
      <c r="C371" s="204"/>
      <c r="D371" s="205" t="s">
        <v>146</v>
      </c>
      <c r="E371" s="206" t="s">
        <v>21</v>
      </c>
      <c r="F371" s="207" t="s">
        <v>173</v>
      </c>
      <c r="G371" s="204"/>
      <c r="H371" s="208">
        <v>78.430000000000007</v>
      </c>
      <c r="I371" s="209"/>
      <c r="J371" s="204"/>
      <c r="K371" s="204"/>
      <c r="L371" s="210"/>
      <c r="M371" s="211"/>
      <c r="N371" s="212"/>
      <c r="O371" s="212"/>
      <c r="P371" s="212"/>
      <c r="Q371" s="212"/>
      <c r="R371" s="212"/>
      <c r="S371" s="212"/>
      <c r="T371" s="213"/>
      <c r="AT371" s="214" t="s">
        <v>146</v>
      </c>
      <c r="AU371" s="214" t="s">
        <v>85</v>
      </c>
      <c r="AV371" s="11" t="s">
        <v>85</v>
      </c>
      <c r="AW371" s="11" t="s">
        <v>38</v>
      </c>
      <c r="AX371" s="11" t="s">
        <v>75</v>
      </c>
      <c r="AY371" s="214" t="s">
        <v>137</v>
      </c>
    </row>
    <row r="372" spans="2:65" s="12" customFormat="1" ht="13.5">
      <c r="B372" s="215"/>
      <c r="C372" s="216"/>
      <c r="D372" s="205" t="s">
        <v>146</v>
      </c>
      <c r="E372" s="227" t="s">
        <v>21</v>
      </c>
      <c r="F372" s="228" t="s">
        <v>148</v>
      </c>
      <c r="G372" s="216"/>
      <c r="H372" s="229">
        <v>183.5</v>
      </c>
      <c r="I372" s="221"/>
      <c r="J372" s="216"/>
      <c r="K372" s="216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146</v>
      </c>
      <c r="AU372" s="226" t="s">
        <v>85</v>
      </c>
      <c r="AV372" s="12" t="s">
        <v>144</v>
      </c>
      <c r="AW372" s="12" t="s">
        <v>38</v>
      </c>
      <c r="AX372" s="12" t="s">
        <v>83</v>
      </c>
      <c r="AY372" s="226" t="s">
        <v>137</v>
      </c>
    </row>
    <row r="373" spans="2:65" s="10" customFormat="1" ht="29.85" customHeight="1">
      <c r="B373" s="174"/>
      <c r="C373" s="175"/>
      <c r="D373" s="188" t="s">
        <v>74</v>
      </c>
      <c r="E373" s="189" t="s">
        <v>594</v>
      </c>
      <c r="F373" s="189" t="s">
        <v>595</v>
      </c>
      <c r="G373" s="175"/>
      <c r="H373" s="175"/>
      <c r="I373" s="178"/>
      <c r="J373" s="190">
        <f>BK373</f>
        <v>0</v>
      </c>
      <c r="K373" s="175"/>
      <c r="L373" s="180"/>
      <c r="M373" s="181"/>
      <c r="N373" s="182"/>
      <c r="O373" s="182"/>
      <c r="P373" s="183">
        <f>SUM(P374:P383)</f>
        <v>0</v>
      </c>
      <c r="Q373" s="182"/>
      <c r="R373" s="183">
        <f>SUM(R374:R383)</f>
        <v>0.35150000000000003</v>
      </c>
      <c r="S373" s="182"/>
      <c r="T373" s="184">
        <f>SUM(T374:T383)</f>
        <v>0</v>
      </c>
      <c r="AR373" s="185" t="s">
        <v>85</v>
      </c>
      <c r="AT373" s="186" t="s">
        <v>74</v>
      </c>
      <c r="AU373" s="186" t="s">
        <v>83</v>
      </c>
      <c r="AY373" s="185" t="s">
        <v>137</v>
      </c>
      <c r="BK373" s="187">
        <f>SUM(BK374:BK383)</f>
        <v>0</v>
      </c>
    </row>
    <row r="374" spans="2:65" s="1" customFormat="1" ht="31.5" customHeight="1">
      <c r="B374" s="39"/>
      <c r="C374" s="191" t="s">
        <v>596</v>
      </c>
      <c r="D374" s="191" t="s">
        <v>139</v>
      </c>
      <c r="E374" s="192" t="s">
        <v>597</v>
      </c>
      <c r="F374" s="193" t="s">
        <v>598</v>
      </c>
      <c r="G374" s="194" t="s">
        <v>170</v>
      </c>
      <c r="H374" s="195">
        <v>729.6</v>
      </c>
      <c r="I374" s="196"/>
      <c r="J374" s="197">
        <f>ROUND(I374*H374,2)</f>
        <v>0</v>
      </c>
      <c r="K374" s="193" t="s">
        <v>143</v>
      </c>
      <c r="L374" s="59"/>
      <c r="M374" s="198" t="s">
        <v>21</v>
      </c>
      <c r="N374" s="199" t="s">
        <v>46</v>
      </c>
      <c r="O374" s="40"/>
      <c r="P374" s="200">
        <f>O374*H374</f>
        <v>0</v>
      </c>
      <c r="Q374" s="200">
        <v>0</v>
      </c>
      <c r="R374" s="200">
        <f>Q374*H374</f>
        <v>0</v>
      </c>
      <c r="S374" s="200">
        <v>0</v>
      </c>
      <c r="T374" s="201">
        <f>S374*H374</f>
        <v>0</v>
      </c>
      <c r="AR374" s="22" t="s">
        <v>199</v>
      </c>
      <c r="AT374" s="22" t="s">
        <v>139</v>
      </c>
      <c r="AU374" s="22" t="s">
        <v>85</v>
      </c>
      <c r="AY374" s="22" t="s">
        <v>137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22" t="s">
        <v>83</v>
      </c>
      <c r="BK374" s="202">
        <f>ROUND(I374*H374,2)</f>
        <v>0</v>
      </c>
      <c r="BL374" s="22" t="s">
        <v>199</v>
      </c>
      <c r="BM374" s="22" t="s">
        <v>599</v>
      </c>
    </row>
    <row r="375" spans="2:65" s="11" customFormat="1" ht="13.5">
      <c r="B375" s="203"/>
      <c r="C375" s="204"/>
      <c r="D375" s="205" t="s">
        <v>146</v>
      </c>
      <c r="E375" s="206" t="s">
        <v>21</v>
      </c>
      <c r="F375" s="207" t="s">
        <v>600</v>
      </c>
      <c r="G375" s="204"/>
      <c r="H375" s="208">
        <v>729.6</v>
      </c>
      <c r="I375" s="209"/>
      <c r="J375" s="204"/>
      <c r="K375" s="204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146</v>
      </c>
      <c r="AU375" s="214" t="s">
        <v>85</v>
      </c>
      <c r="AV375" s="11" t="s">
        <v>85</v>
      </c>
      <c r="AW375" s="11" t="s">
        <v>38</v>
      </c>
      <c r="AX375" s="11" t="s">
        <v>75</v>
      </c>
      <c r="AY375" s="214" t="s">
        <v>137</v>
      </c>
    </row>
    <row r="376" spans="2:65" s="12" customFormat="1" ht="13.5">
      <c r="B376" s="215"/>
      <c r="C376" s="216"/>
      <c r="D376" s="217" t="s">
        <v>146</v>
      </c>
      <c r="E376" s="218" t="s">
        <v>21</v>
      </c>
      <c r="F376" s="219" t="s">
        <v>148</v>
      </c>
      <c r="G376" s="216"/>
      <c r="H376" s="220">
        <v>729.6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146</v>
      </c>
      <c r="AU376" s="226" t="s">
        <v>85</v>
      </c>
      <c r="AV376" s="12" t="s">
        <v>144</v>
      </c>
      <c r="AW376" s="12" t="s">
        <v>38</v>
      </c>
      <c r="AX376" s="12" t="s">
        <v>83</v>
      </c>
      <c r="AY376" s="226" t="s">
        <v>137</v>
      </c>
    </row>
    <row r="377" spans="2:65" s="1" customFormat="1" ht="22.5" customHeight="1">
      <c r="B377" s="39"/>
      <c r="C377" s="230" t="s">
        <v>601</v>
      </c>
      <c r="D377" s="230" t="s">
        <v>182</v>
      </c>
      <c r="E377" s="231" t="s">
        <v>602</v>
      </c>
      <c r="F377" s="232" t="s">
        <v>603</v>
      </c>
      <c r="G377" s="233" t="s">
        <v>240</v>
      </c>
      <c r="H377" s="234">
        <v>190</v>
      </c>
      <c r="I377" s="235"/>
      <c r="J377" s="236">
        <f>ROUND(I377*H377,2)</f>
        <v>0</v>
      </c>
      <c r="K377" s="232" t="s">
        <v>143</v>
      </c>
      <c r="L377" s="237"/>
      <c r="M377" s="238" t="s">
        <v>21</v>
      </c>
      <c r="N377" s="239" t="s">
        <v>46</v>
      </c>
      <c r="O377" s="40"/>
      <c r="P377" s="200">
        <f>O377*H377</f>
        <v>0</v>
      </c>
      <c r="Q377" s="200">
        <v>1E-3</v>
      </c>
      <c r="R377" s="200">
        <f>Q377*H377</f>
        <v>0.19</v>
      </c>
      <c r="S377" s="200">
        <v>0</v>
      </c>
      <c r="T377" s="201">
        <f>S377*H377</f>
        <v>0</v>
      </c>
      <c r="AR377" s="22" t="s">
        <v>278</v>
      </c>
      <c r="AT377" s="22" t="s">
        <v>182</v>
      </c>
      <c r="AU377" s="22" t="s">
        <v>85</v>
      </c>
      <c r="AY377" s="22" t="s">
        <v>137</v>
      </c>
      <c r="BE377" s="202">
        <f>IF(N377="základní",J377,0)</f>
        <v>0</v>
      </c>
      <c r="BF377" s="202">
        <f>IF(N377="snížená",J377,0)</f>
        <v>0</v>
      </c>
      <c r="BG377" s="202">
        <f>IF(N377="zákl. přenesená",J377,0)</f>
        <v>0</v>
      </c>
      <c r="BH377" s="202">
        <f>IF(N377="sníž. přenesená",J377,0)</f>
        <v>0</v>
      </c>
      <c r="BI377" s="202">
        <f>IF(N377="nulová",J377,0)</f>
        <v>0</v>
      </c>
      <c r="BJ377" s="22" t="s">
        <v>83</v>
      </c>
      <c r="BK377" s="202">
        <f>ROUND(I377*H377,2)</f>
        <v>0</v>
      </c>
      <c r="BL377" s="22" t="s">
        <v>199</v>
      </c>
      <c r="BM377" s="22" t="s">
        <v>604</v>
      </c>
    </row>
    <row r="378" spans="2:65" s="11" customFormat="1" ht="13.5">
      <c r="B378" s="203"/>
      <c r="C378" s="204"/>
      <c r="D378" s="205" t="s">
        <v>146</v>
      </c>
      <c r="E378" s="206" t="s">
        <v>21</v>
      </c>
      <c r="F378" s="207" t="s">
        <v>605</v>
      </c>
      <c r="G378" s="204"/>
      <c r="H378" s="208">
        <v>190</v>
      </c>
      <c r="I378" s="209"/>
      <c r="J378" s="204"/>
      <c r="K378" s="204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146</v>
      </c>
      <c r="AU378" s="214" t="s">
        <v>85</v>
      </c>
      <c r="AV378" s="11" t="s">
        <v>85</v>
      </c>
      <c r="AW378" s="11" t="s">
        <v>38</v>
      </c>
      <c r="AX378" s="11" t="s">
        <v>75</v>
      </c>
      <c r="AY378" s="214" t="s">
        <v>137</v>
      </c>
    </row>
    <row r="379" spans="2:65" s="12" customFormat="1" ht="13.5">
      <c r="B379" s="215"/>
      <c r="C379" s="216"/>
      <c r="D379" s="217" t="s">
        <v>146</v>
      </c>
      <c r="E379" s="218" t="s">
        <v>21</v>
      </c>
      <c r="F379" s="219" t="s">
        <v>148</v>
      </c>
      <c r="G379" s="216"/>
      <c r="H379" s="220">
        <v>190</v>
      </c>
      <c r="I379" s="221"/>
      <c r="J379" s="216"/>
      <c r="K379" s="216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146</v>
      </c>
      <c r="AU379" s="226" t="s">
        <v>85</v>
      </c>
      <c r="AV379" s="12" t="s">
        <v>144</v>
      </c>
      <c r="AW379" s="12" t="s">
        <v>38</v>
      </c>
      <c r="AX379" s="12" t="s">
        <v>83</v>
      </c>
      <c r="AY379" s="226" t="s">
        <v>137</v>
      </c>
    </row>
    <row r="380" spans="2:65" s="1" customFormat="1" ht="22.5" customHeight="1">
      <c r="B380" s="39"/>
      <c r="C380" s="230" t="s">
        <v>606</v>
      </c>
      <c r="D380" s="230" t="s">
        <v>182</v>
      </c>
      <c r="E380" s="231" t="s">
        <v>607</v>
      </c>
      <c r="F380" s="232" t="s">
        <v>608</v>
      </c>
      <c r="G380" s="233" t="s">
        <v>240</v>
      </c>
      <c r="H380" s="234">
        <v>190</v>
      </c>
      <c r="I380" s="235"/>
      <c r="J380" s="236">
        <f>ROUND(I380*H380,2)</f>
        <v>0</v>
      </c>
      <c r="K380" s="232" t="s">
        <v>143</v>
      </c>
      <c r="L380" s="237"/>
      <c r="M380" s="238" t="s">
        <v>21</v>
      </c>
      <c r="N380" s="239" t="s">
        <v>46</v>
      </c>
      <c r="O380" s="40"/>
      <c r="P380" s="200">
        <f>O380*H380</f>
        <v>0</v>
      </c>
      <c r="Q380" s="200">
        <v>8.4999999999999995E-4</v>
      </c>
      <c r="R380" s="200">
        <f>Q380*H380</f>
        <v>0.1615</v>
      </c>
      <c r="S380" s="200">
        <v>0</v>
      </c>
      <c r="T380" s="201">
        <f>S380*H380</f>
        <v>0</v>
      </c>
      <c r="AR380" s="22" t="s">
        <v>278</v>
      </c>
      <c r="AT380" s="22" t="s">
        <v>182</v>
      </c>
      <c r="AU380" s="22" t="s">
        <v>85</v>
      </c>
      <c r="AY380" s="22" t="s">
        <v>137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22" t="s">
        <v>83</v>
      </c>
      <c r="BK380" s="202">
        <f>ROUND(I380*H380,2)</f>
        <v>0</v>
      </c>
      <c r="BL380" s="22" t="s">
        <v>199</v>
      </c>
      <c r="BM380" s="22" t="s">
        <v>609</v>
      </c>
    </row>
    <row r="381" spans="2:65" s="11" customFormat="1" ht="13.5">
      <c r="B381" s="203"/>
      <c r="C381" s="204"/>
      <c r="D381" s="205" t="s">
        <v>146</v>
      </c>
      <c r="E381" s="206" t="s">
        <v>21</v>
      </c>
      <c r="F381" s="207" t="s">
        <v>605</v>
      </c>
      <c r="G381" s="204"/>
      <c r="H381" s="208">
        <v>190</v>
      </c>
      <c r="I381" s="209"/>
      <c r="J381" s="204"/>
      <c r="K381" s="204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146</v>
      </c>
      <c r="AU381" s="214" t="s">
        <v>85</v>
      </c>
      <c r="AV381" s="11" t="s">
        <v>85</v>
      </c>
      <c r="AW381" s="11" t="s">
        <v>38</v>
      </c>
      <c r="AX381" s="11" t="s">
        <v>75</v>
      </c>
      <c r="AY381" s="214" t="s">
        <v>137</v>
      </c>
    </row>
    <row r="382" spans="2:65" s="12" customFormat="1" ht="13.5">
      <c r="B382" s="215"/>
      <c r="C382" s="216"/>
      <c r="D382" s="217" t="s">
        <v>146</v>
      </c>
      <c r="E382" s="218" t="s">
        <v>21</v>
      </c>
      <c r="F382" s="219" t="s">
        <v>148</v>
      </c>
      <c r="G382" s="216"/>
      <c r="H382" s="220">
        <v>190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146</v>
      </c>
      <c r="AU382" s="226" t="s">
        <v>85</v>
      </c>
      <c r="AV382" s="12" t="s">
        <v>144</v>
      </c>
      <c r="AW382" s="12" t="s">
        <v>38</v>
      </c>
      <c r="AX382" s="12" t="s">
        <v>83</v>
      </c>
      <c r="AY382" s="226" t="s">
        <v>137</v>
      </c>
    </row>
    <row r="383" spans="2:65" s="1" customFormat="1" ht="31.5" customHeight="1">
      <c r="B383" s="39"/>
      <c r="C383" s="191" t="s">
        <v>610</v>
      </c>
      <c r="D383" s="191" t="s">
        <v>139</v>
      </c>
      <c r="E383" s="192" t="s">
        <v>611</v>
      </c>
      <c r="F383" s="193" t="s">
        <v>612</v>
      </c>
      <c r="G383" s="194" t="s">
        <v>382</v>
      </c>
      <c r="H383" s="242"/>
      <c r="I383" s="196"/>
      <c r="J383" s="197">
        <f>ROUND(I383*H383,2)</f>
        <v>0</v>
      </c>
      <c r="K383" s="193" t="s">
        <v>143</v>
      </c>
      <c r="L383" s="59"/>
      <c r="M383" s="198" t="s">
        <v>21</v>
      </c>
      <c r="N383" s="199" t="s">
        <v>46</v>
      </c>
      <c r="O383" s="40"/>
      <c r="P383" s="200">
        <f>O383*H383</f>
        <v>0</v>
      </c>
      <c r="Q383" s="200">
        <v>0</v>
      </c>
      <c r="R383" s="200">
        <f>Q383*H383</f>
        <v>0</v>
      </c>
      <c r="S383" s="200">
        <v>0</v>
      </c>
      <c r="T383" s="201">
        <f>S383*H383</f>
        <v>0</v>
      </c>
      <c r="AR383" s="22" t="s">
        <v>199</v>
      </c>
      <c r="AT383" s="22" t="s">
        <v>139</v>
      </c>
      <c r="AU383" s="22" t="s">
        <v>85</v>
      </c>
      <c r="AY383" s="22" t="s">
        <v>137</v>
      </c>
      <c r="BE383" s="202">
        <f>IF(N383="základní",J383,0)</f>
        <v>0</v>
      </c>
      <c r="BF383" s="202">
        <f>IF(N383="snížená",J383,0)</f>
        <v>0</v>
      </c>
      <c r="BG383" s="202">
        <f>IF(N383="zákl. přenesená",J383,0)</f>
        <v>0</v>
      </c>
      <c r="BH383" s="202">
        <f>IF(N383="sníž. přenesená",J383,0)</f>
        <v>0</v>
      </c>
      <c r="BI383" s="202">
        <f>IF(N383="nulová",J383,0)</f>
        <v>0</v>
      </c>
      <c r="BJ383" s="22" t="s">
        <v>83</v>
      </c>
      <c r="BK383" s="202">
        <f>ROUND(I383*H383,2)</f>
        <v>0</v>
      </c>
      <c r="BL383" s="22" t="s">
        <v>199</v>
      </c>
      <c r="BM383" s="22" t="s">
        <v>613</v>
      </c>
    </row>
    <row r="384" spans="2:65" s="10" customFormat="1" ht="37.35" customHeight="1">
      <c r="B384" s="174"/>
      <c r="C384" s="175"/>
      <c r="D384" s="176" t="s">
        <v>74</v>
      </c>
      <c r="E384" s="177" t="s">
        <v>182</v>
      </c>
      <c r="F384" s="177" t="s">
        <v>614</v>
      </c>
      <c r="G384" s="175"/>
      <c r="H384" s="175"/>
      <c r="I384" s="178"/>
      <c r="J384" s="179">
        <f>BK384</f>
        <v>0</v>
      </c>
      <c r="K384" s="175"/>
      <c r="L384" s="180"/>
      <c r="M384" s="181"/>
      <c r="N384" s="182"/>
      <c r="O384" s="182"/>
      <c r="P384" s="183">
        <f>P385</f>
        <v>0</v>
      </c>
      <c r="Q384" s="182"/>
      <c r="R384" s="183">
        <f>R385</f>
        <v>0</v>
      </c>
      <c r="S384" s="182"/>
      <c r="T384" s="184">
        <f>T385</f>
        <v>0</v>
      </c>
      <c r="AR384" s="185" t="s">
        <v>152</v>
      </c>
      <c r="AT384" s="186" t="s">
        <v>74</v>
      </c>
      <c r="AU384" s="186" t="s">
        <v>75</v>
      </c>
      <c r="AY384" s="185" t="s">
        <v>137</v>
      </c>
      <c r="BK384" s="187">
        <f>BK385</f>
        <v>0</v>
      </c>
    </row>
    <row r="385" spans="2:65" s="10" customFormat="1" ht="19.899999999999999" customHeight="1">
      <c r="B385" s="174"/>
      <c r="C385" s="175"/>
      <c r="D385" s="188" t="s">
        <v>74</v>
      </c>
      <c r="E385" s="189" t="s">
        <v>615</v>
      </c>
      <c r="F385" s="189" t="s">
        <v>616</v>
      </c>
      <c r="G385" s="175"/>
      <c r="H385" s="175"/>
      <c r="I385" s="178"/>
      <c r="J385" s="190">
        <f>BK385</f>
        <v>0</v>
      </c>
      <c r="K385" s="175"/>
      <c r="L385" s="180"/>
      <c r="M385" s="181"/>
      <c r="N385" s="182"/>
      <c r="O385" s="182"/>
      <c r="P385" s="183">
        <f>SUM(P386:P388)</f>
        <v>0</v>
      </c>
      <c r="Q385" s="182"/>
      <c r="R385" s="183">
        <f>SUM(R386:R388)</f>
        <v>0</v>
      </c>
      <c r="S385" s="182"/>
      <c r="T385" s="184">
        <f>SUM(T386:T388)</f>
        <v>0</v>
      </c>
      <c r="AR385" s="185" t="s">
        <v>152</v>
      </c>
      <c r="AT385" s="186" t="s">
        <v>74</v>
      </c>
      <c r="AU385" s="186" t="s">
        <v>83</v>
      </c>
      <c r="AY385" s="185" t="s">
        <v>137</v>
      </c>
      <c r="BK385" s="187">
        <f>SUM(BK386:BK388)</f>
        <v>0</v>
      </c>
    </row>
    <row r="386" spans="2:65" s="1" customFormat="1" ht="22.5" customHeight="1">
      <c r="B386" s="39"/>
      <c r="C386" s="191" t="s">
        <v>617</v>
      </c>
      <c r="D386" s="191" t="s">
        <v>139</v>
      </c>
      <c r="E386" s="192" t="s">
        <v>618</v>
      </c>
      <c r="F386" s="193" t="s">
        <v>619</v>
      </c>
      <c r="G386" s="194" t="s">
        <v>620</v>
      </c>
      <c r="H386" s="195">
        <v>1</v>
      </c>
      <c r="I386" s="196"/>
      <c r="J386" s="197">
        <f>ROUND(I386*H386,2)</f>
        <v>0</v>
      </c>
      <c r="K386" s="193" t="s">
        <v>21</v>
      </c>
      <c r="L386" s="59"/>
      <c r="M386" s="198" t="s">
        <v>21</v>
      </c>
      <c r="N386" s="199" t="s">
        <v>46</v>
      </c>
      <c r="O386" s="40"/>
      <c r="P386" s="200">
        <f>O386*H386</f>
        <v>0</v>
      </c>
      <c r="Q386" s="200">
        <v>0</v>
      </c>
      <c r="R386" s="200">
        <f>Q386*H386</f>
        <v>0</v>
      </c>
      <c r="S386" s="200">
        <v>0</v>
      </c>
      <c r="T386" s="201">
        <f>S386*H386</f>
        <v>0</v>
      </c>
      <c r="AR386" s="22" t="s">
        <v>446</v>
      </c>
      <c r="AT386" s="22" t="s">
        <v>139</v>
      </c>
      <c r="AU386" s="22" t="s">
        <v>85</v>
      </c>
      <c r="AY386" s="22" t="s">
        <v>137</v>
      </c>
      <c r="BE386" s="202">
        <f>IF(N386="základní",J386,0)</f>
        <v>0</v>
      </c>
      <c r="BF386" s="202">
        <f>IF(N386="snížená",J386,0)</f>
        <v>0</v>
      </c>
      <c r="BG386" s="202">
        <f>IF(N386="zákl. přenesená",J386,0)</f>
        <v>0</v>
      </c>
      <c r="BH386" s="202">
        <f>IF(N386="sníž. přenesená",J386,0)</f>
        <v>0</v>
      </c>
      <c r="BI386" s="202">
        <f>IF(N386="nulová",J386,0)</f>
        <v>0</v>
      </c>
      <c r="BJ386" s="22" t="s">
        <v>83</v>
      </c>
      <c r="BK386" s="202">
        <f>ROUND(I386*H386,2)</f>
        <v>0</v>
      </c>
      <c r="BL386" s="22" t="s">
        <v>446</v>
      </c>
      <c r="BM386" s="22" t="s">
        <v>621</v>
      </c>
    </row>
    <row r="387" spans="2:65" s="11" customFormat="1" ht="13.5">
      <c r="B387" s="203"/>
      <c r="C387" s="204"/>
      <c r="D387" s="205" t="s">
        <v>146</v>
      </c>
      <c r="E387" s="206" t="s">
        <v>21</v>
      </c>
      <c r="F387" s="207" t="s">
        <v>83</v>
      </c>
      <c r="G387" s="204"/>
      <c r="H387" s="208">
        <v>1</v>
      </c>
      <c r="I387" s="209"/>
      <c r="J387" s="204"/>
      <c r="K387" s="204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146</v>
      </c>
      <c r="AU387" s="214" t="s">
        <v>85</v>
      </c>
      <c r="AV387" s="11" t="s">
        <v>85</v>
      </c>
      <c r="AW387" s="11" t="s">
        <v>38</v>
      </c>
      <c r="AX387" s="11" t="s">
        <v>75</v>
      </c>
      <c r="AY387" s="214" t="s">
        <v>137</v>
      </c>
    </row>
    <row r="388" spans="2:65" s="12" customFormat="1" ht="13.5">
      <c r="B388" s="215"/>
      <c r="C388" s="216"/>
      <c r="D388" s="205" t="s">
        <v>146</v>
      </c>
      <c r="E388" s="227" t="s">
        <v>21</v>
      </c>
      <c r="F388" s="228" t="s">
        <v>148</v>
      </c>
      <c r="G388" s="216"/>
      <c r="H388" s="229">
        <v>1</v>
      </c>
      <c r="I388" s="221"/>
      <c r="J388" s="216"/>
      <c r="K388" s="216"/>
      <c r="L388" s="222"/>
      <c r="M388" s="246"/>
      <c r="N388" s="247"/>
      <c r="O388" s="247"/>
      <c r="P388" s="247"/>
      <c r="Q388" s="247"/>
      <c r="R388" s="247"/>
      <c r="S388" s="247"/>
      <c r="T388" s="248"/>
      <c r="AT388" s="226" t="s">
        <v>146</v>
      </c>
      <c r="AU388" s="226" t="s">
        <v>85</v>
      </c>
      <c r="AV388" s="12" t="s">
        <v>144</v>
      </c>
      <c r="AW388" s="12" t="s">
        <v>38</v>
      </c>
      <c r="AX388" s="12" t="s">
        <v>83</v>
      </c>
      <c r="AY388" s="226" t="s">
        <v>137</v>
      </c>
    </row>
    <row r="389" spans="2:65" s="1" customFormat="1" ht="6.95" customHeight="1">
      <c r="B389" s="54"/>
      <c r="C389" s="55"/>
      <c r="D389" s="55"/>
      <c r="E389" s="55"/>
      <c r="F389" s="55"/>
      <c r="G389" s="55"/>
      <c r="H389" s="55"/>
      <c r="I389" s="137"/>
      <c r="J389" s="55"/>
      <c r="K389" s="55"/>
      <c r="L389" s="59"/>
    </row>
  </sheetData>
  <sheetProtection algorithmName="SHA-512" hashValue="pE/OrzVgJzn7kfG1lpkBPA6hAJw+GGMoHEBbd+ARcwhGk/bZJx9vw/l9QvXJQckuje6wxDeNwHsWeDf66N8+tg==" saltValue="/p9AQEFh9F5xkxyW4uFjxg==" spinCount="100000" sheet="1" objects="1" scenarios="1" formatCells="0" formatColumns="0" formatRows="0" sort="0" autoFilter="0"/>
  <autoFilter ref="C94:K388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0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9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89</v>
      </c>
      <c r="G1" s="373" t="s">
        <v>90</v>
      </c>
      <c r="H1" s="373"/>
      <c r="I1" s="113"/>
      <c r="J1" s="112" t="s">
        <v>91</v>
      </c>
      <c r="K1" s="111" t="s">
        <v>92</v>
      </c>
      <c r="L1" s="112" t="s">
        <v>93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AT2" s="22" t="s">
        <v>88</v>
      </c>
    </row>
    <row r="3" spans="1:70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85</v>
      </c>
    </row>
    <row r="4" spans="1:70" ht="36.950000000000003" customHeight="1">
      <c r="B4" s="26"/>
      <c r="C4" s="27"/>
      <c r="D4" s="28" t="s">
        <v>94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1:70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1:70" ht="22.5" customHeight="1">
      <c r="B7" s="26"/>
      <c r="C7" s="27"/>
      <c r="D7" s="27"/>
      <c r="E7" s="366" t="str">
        <f>'Rekapitulace stavby'!K6</f>
        <v>Zlepšení tepelné ochrany obvodového pláště kolejí Harcov, budovy E - Opravy</v>
      </c>
      <c r="F7" s="367"/>
      <c r="G7" s="367"/>
      <c r="H7" s="367"/>
      <c r="I7" s="115"/>
      <c r="J7" s="27"/>
      <c r="K7" s="29"/>
    </row>
    <row r="8" spans="1:70" s="1" customFormat="1">
      <c r="B8" s="39"/>
      <c r="C8" s="40"/>
      <c r="D8" s="35" t="s">
        <v>95</v>
      </c>
      <c r="E8" s="40"/>
      <c r="F8" s="40"/>
      <c r="G8" s="40"/>
      <c r="H8" s="40"/>
      <c r="I8" s="116"/>
      <c r="J8" s="40"/>
      <c r="K8" s="43"/>
    </row>
    <row r="9" spans="1:70" s="1" customFormat="1" ht="36.950000000000003" customHeight="1">
      <c r="B9" s="39"/>
      <c r="C9" s="40"/>
      <c r="D9" s="40"/>
      <c r="E9" s="368" t="s">
        <v>622</v>
      </c>
      <c r="F9" s="369"/>
      <c r="G9" s="369"/>
      <c r="H9" s="369"/>
      <c r="I9" s="116"/>
      <c r="J9" s="40"/>
      <c r="K9" s="43"/>
    </row>
    <row r="10" spans="1:70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1:70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1:70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14. 6. 2017</v>
      </c>
      <c r="K12" s="43"/>
    </row>
    <row r="13" spans="1:70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1:70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1:70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7" t="s">
        <v>31</v>
      </c>
      <c r="J15" s="33" t="s">
        <v>21</v>
      </c>
      <c r="K15" s="43"/>
    </row>
    <row r="16" spans="1:70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37</v>
      </c>
      <c r="F21" s="40"/>
      <c r="G21" s="40"/>
      <c r="H21" s="40"/>
      <c r="I21" s="117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35" t="s">
        <v>21</v>
      </c>
      <c r="F24" s="335"/>
      <c r="G24" s="335"/>
      <c r="H24" s="335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41</v>
      </c>
      <c r="E27" s="40"/>
      <c r="F27" s="40"/>
      <c r="G27" s="40"/>
      <c r="H27" s="40"/>
      <c r="I27" s="116"/>
      <c r="J27" s="126">
        <f>ROUND(J90,2)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7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8">
        <f>ROUND(SUM(BE90:BE309), 2)</f>
        <v>0</v>
      </c>
      <c r="G30" s="40"/>
      <c r="H30" s="40"/>
      <c r="I30" s="129">
        <v>0.21</v>
      </c>
      <c r="J30" s="128">
        <f>ROUND(ROUND((SUM(BE90:BE309)), 2)*I30, 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8">
        <f>ROUND(SUM(BF90:BF309), 2)</f>
        <v>0</v>
      </c>
      <c r="G31" s="40"/>
      <c r="H31" s="40"/>
      <c r="I31" s="129">
        <v>0.15</v>
      </c>
      <c r="J31" s="128">
        <f>ROUND(ROUND((SUM(BF90:BF309)), 2)*I31, 2)</f>
        <v>0</v>
      </c>
      <c r="K31" s="43"/>
    </row>
    <row r="32" spans="2:11" s="1" customFormat="1" ht="14.45" hidden="1" customHeight="1">
      <c r="B32" s="39"/>
      <c r="C32" s="40"/>
      <c r="D32" s="40"/>
      <c r="E32" s="47" t="s">
        <v>48</v>
      </c>
      <c r="F32" s="128">
        <f>ROUND(SUM(BG90:BG309), 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hidden="1" customHeight="1">
      <c r="B33" s="39"/>
      <c r="C33" s="40"/>
      <c r="D33" s="40"/>
      <c r="E33" s="47" t="s">
        <v>49</v>
      </c>
      <c r="F33" s="128">
        <f>ROUND(SUM(BH90:BH309), 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hidden="1" customHeight="1">
      <c r="B34" s="39"/>
      <c r="C34" s="40"/>
      <c r="D34" s="40"/>
      <c r="E34" s="47" t="s">
        <v>50</v>
      </c>
      <c r="F34" s="128">
        <f>ROUND(SUM(BI90:BI309), 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51</v>
      </c>
      <c r="E36" s="77"/>
      <c r="F36" s="77"/>
      <c r="G36" s="132" t="s">
        <v>52</v>
      </c>
      <c r="H36" s="133" t="s">
        <v>53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0000000000003" customHeight="1">
      <c r="B42" s="39"/>
      <c r="C42" s="28" t="s">
        <v>97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66" t="str">
        <f>E7</f>
        <v>Zlepšení tepelné ochrany obvodového pláště kolejí Harcov, budovy E - Opravy</v>
      </c>
      <c r="F45" s="367"/>
      <c r="G45" s="367"/>
      <c r="H45" s="367"/>
      <c r="I45" s="116"/>
      <c r="J45" s="40"/>
      <c r="K45" s="43"/>
    </row>
    <row r="46" spans="2:11" s="1" customFormat="1" ht="14.45" customHeight="1">
      <c r="B46" s="39"/>
      <c r="C46" s="35" t="s">
        <v>95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68" t="str">
        <f>E9</f>
        <v>02 - Kompletní rekonstrukce střechy včetně klempířských prvků</v>
      </c>
      <c r="F47" s="369"/>
      <c r="G47" s="369"/>
      <c r="H47" s="369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47" s="1" customFormat="1" ht="18" customHeight="1">
      <c r="B49" s="39"/>
      <c r="C49" s="35" t="s">
        <v>23</v>
      </c>
      <c r="D49" s="40"/>
      <c r="E49" s="40"/>
      <c r="F49" s="33" t="str">
        <f>F12</f>
        <v>p.p.č. 324/3, k.ú. Starý Harcov</v>
      </c>
      <c r="G49" s="40"/>
      <c r="H49" s="40"/>
      <c r="I49" s="117" t="s">
        <v>25</v>
      </c>
      <c r="J49" s="118" t="str">
        <f>IF(J12="","",J12)</f>
        <v>14. 6. 2017</v>
      </c>
      <c r="K49" s="43"/>
    </row>
    <row r="50" spans="2:47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47" s="1" customFormat="1">
      <c r="B51" s="39"/>
      <c r="C51" s="35" t="s">
        <v>27</v>
      </c>
      <c r="D51" s="40"/>
      <c r="E51" s="40"/>
      <c r="F51" s="33" t="str">
        <f>E15</f>
        <v>Technická univerzita v Liberci</v>
      </c>
      <c r="G51" s="40"/>
      <c r="H51" s="40"/>
      <c r="I51" s="117" t="s">
        <v>35</v>
      </c>
      <c r="J51" s="33" t="str">
        <f>E21</f>
        <v>Architektonická kancelář Luboš Hruška</v>
      </c>
      <c r="K51" s="43"/>
    </row>
    <row r="52" spans="2:47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47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47" s="1" customFormat="1" ht="29.25" customHeight="1">
      <c r="B54" s="39"/>
      <c r="C54" s="142" t="s">
        <v>98</v>
      </c>
      <c r="D54" s="130"/>
      <c r="E54" s="130"/>
      <c r="F54" s="130"/>
      <c r="G54" s="130"/>
      <c r="H54" s="130"/>
      <c r="I54" s="143"/>
      <c r="J54" s="144" t="s">
        <v>99</v>
      </c>
      <c r="K54" s="145"/>
    </row>
    <row r="55" spans="2:47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100</v>
      </c>
      <c r="D56" s="40"/>
      <c r="E56" s="40"/>
      <c r="F56" s="40"/>
      <c r="G56" s="40"/>
      <c r="H56" s="40"/>
      <c r="I56" s="116"/>
      <c r="J56" s="126">
        <f>J90</f>
        <v>0</v>
      </c>
      <c r="K56" s="43"/>
      <c r="AU56" s="22" t="s">
        <v>101</v>
      </c>
    </row>
    <row r="57" spans="2:47" s="7" customFormat="1" ht="24.95" customHeight="1">
      <c r="B57" s="147"/>
      <c r="C57" s="148"/>
      <c r="D57" s="149" t="s">
        <v>102</v>
      </c>
      <c r="E57" s="150"/>
      <c r="F57" s="150"/>
      <c r="G57" s="150"/>
      <c r="H57" s="150"/>
      <c r="I57" s="151"/>
      <c r="J57" s="152">
        <f>J91</f>
        <v>0</v>
      </c>
      <c r="K57" s="153"/>
    </row>
    <row r="58" spans="2:47" s="8" customFormat="1" ht="19.899999999999999" customHeight="1">
      <c r="B58" s="154"/>
      <c r="C58" s="155"/>
      <c r="D58" s="156" t="s">
        <v>623</v>
      </c>
      <c r="E58" s="157"/>
      <c r="F58" s="157"/>
      <c r="G58" s="157"/>
      <c r="H58" s="157"/>
      <c r="I58" s="158"/>
      <c r="J58" s="159">
        <f>J92</f>
        <v>0</v>
      </c>
      <c r="K58" s="160"/>
    </row>
    <row r="59" spans="2:47" s="8" customFormat="1" ht="19.899999999999999" customHeight="1">
      <c r="B59" s="154"/>
      <c r="C59" s="155"/>
      <c r="D59" s="156" t="s">
        <v>106</v>
      </c>
      <c r="E59" s="157"/>
      <c r="F59" s="157"/>
      <c r="G59" s="157"/>
      <c r="H59" s="157"/>
      <c r="I59" s="158"/>
      <c r="J59" s="159">
        <f>J99</f>
        <v>0</v>
      </c>
      <c r="K59" s="160"/>
    </row>
    <row r="60" spans="2:47" s="7" customFormat="1" ht="24.95" customHeight="1">
      <c r="B60" s="147"/>
      <c r="C60" s="148"/>
      <c r="D60" s="149" t="s">
        <v>108</v>
      </c>
      <c r="E60" s="150"/>
      <c r="F60" s="150"/>
      <c r="G60" s="150"/>
      <c r="H60" s="150"/>
      <c r="I60" s="151"/>
      <c r="J60" s="152">
        <f>J104</f>
        <v>0</v>
      </c>
      <c r="K60" s="153"/>
    </row>
    <row r="61" spans="2:47" s="8" customFormat="1" ht="19.899999999999999" customHeight="1">
      <c r="B61" s="154"/>
      <c r="C61" s="155"/>
      <c r="D61" s="156" t="s">
        <v>624</v>
      </c>
      <c r="E61" s="157"/>
      <c r="F61" s="157"/>
      <c r="G61" s="157"/>
      <c r="H61" s="157"/>
      <c r="I61" s="158"/>
      <c r="J61" s="159">
        <f>J105</f>
        <v>0</v>
      </c>
      <c r="K61" s="160"/>
    </row>
    <row r="62" spans="2:47" s="8" customFormat="1" ht="19.899999999999999" customHeight="1">
      <c r="B62" s="154"/>
      <c r="C62" s="155"/>
      <c r="D62" s="156" t="s">
        <v>110</v>
      </c>
      <c r="E62" s="157"/>
      <c r="F62" s="157"/>
      <c r="G62" s="157"/>
      <c r="H62" s="157"/>
      <c r="I62" s="158"/>
      <c r="J62" s="159">
        <f>J171</f>
        <v>0</v>
      </c>
      <c r="K62" s="160"/>
    </row>
    <row r="63" spans="2:47" s="8" customFormat="1" ht="19.899999999999999" customHeight="1">
      <c r="B63" s="154"/>
      <c r="C63" s="155"/>
      <c r="D63" s="156" t="s">
        <v>625</v>
      </c>
      <c r="E63" s="157"/>
      <c r="F63" s="157"/>
      <c r="G63" s="157"/>
      <c r="H63" s="157"/>
      <c r="I63" s="158"/>
      <c r="J63" s="159">
        <f>J191</f>
        <v>0</v>
      </c>
      <c r="K63" s="160"/>
    </row>
    <row r="64" spans="2:47" s="8" customFormat="1" ht="19.899999999999999" customHeight="1">
      <c r="B64" s="154"/>
      <c r="C64" s="155"/>
      <c r="D64" s="156" t="s">
        <v>626</v>
      </c>
      <c r="E64" s="157"/>
      <c r="F64" s="157"/>
      <c r="G64" s="157"/>
      <c r="H64" s="157"/>
      <c r="I64" s="158"/>
      <c r="J64" s="159">
        <f>J206</f>
        <v>0</v>
      </c>
      <c r="K64" s="160"/>
    </row>
    <row r="65" spans="2:12" s="8" customFormat="1" ht="19.899999999999999" customHeight="1">
      <c r="B65" s="154"/>
      <c r="C65" s="155"/>
      <c r="D65" s="156" t="s">
        <v>627</v>
      </c>
      <c r="E65" s="157"/>
      <c r="F65" s="157"/>
      <c r="G65" s="157"/>
      <c r="H65" s="157"/>
      <c r="I65" s="158"/>
      <c r="J65" s="159">
        <f>J214</f>
        <v>0</v>
      </c>
      <c r="K65" s="160"/>
    </row>
    <row r="66" spans="2:12" s="8" customFormat="1" ht="19.899999999999999" customHeight="1">
      <c r="B66" s="154"/>
      <c r="C66" s="155"/>
      <c r="D66" s="156" t="s">
        <v>111</v>
      </c>
      <c r="E66" s="157"/>
      <c r="F66" s="157"/>
      <c r="G66" s="157"/>
      <c r="H66" s="157"/>
      <c r="I66" s="158"/>
      <c r="J66" s="159">
        <f>J223</f>
        <v>0</v>
      </c>
      <c r="K66" s="160"/>
    </row>
    <row r="67" spans="2:12" s="8" customFormat="1" ht="19.899999999999999" customHeight="1">
      <c r="B67" s="154"/>
      <c r="C67" s="155"/>
      <c r="D67" s="156" t="s">
        <v>112</v>
      </c>
      <c r="E67" s="157"/>
      <c r="F67" s="157"/>
      <c r="G67" s="157"/>
      <c r="H67" s="157"/>
      <c r="I67" s="158"/>
      <c r="J67" s="159">
        <f>J236</f>
        <v>0</v>
      </c>
      <c r="K67" s="160"/>
    </row>
    <row r="68" spans="2:12" s="8" customFormat="1" ht="19.899999999999999" customHeight="1">
      <c r="B68" s="154"/>
      <c r="C68" s="155"/>
      <c r="D68" s="156" t="s">
        <v>114</v>
      </c>
      <c r="E68" s="157"/>
      <c r="F68" s="157"/>
      <c r="G68" s="157"/>
      <c r="H68" s="157"/>
      <c r="I68" s="158"/>
      <c r="J68" s="159">
        <f>J286</f>
        <v>0</v>
      </c>
      <c r="K68" s="160"/>
    </row>
    <row r="69" spans="2:12" s="7" customFormat="1" ht="24.95" customHeight="1">
      <c r="B69" s="147"/>
      <c r="C69" s="148"/>
      <c r="D69" s="149" t="s">
        <v>119</v>
      </c>
      <c r="E69" s="150"/>
      <c r="F69" s="150"/>
      <c r="G69" s="150"/>
      <c r="H69" s="150"/>
      <c r="I69" s="151"/>
      <c r="J69" s="152">
        <f>J300</f>
        <v>0</v>
      </c>
      <c r="K69" s="153"/>
    </row>
    <row r="70" spans="2:12" s="8" customFormat="1" ht="19.899999999999999" customHeight="1">
      <c r="B70" s="154"/>
      <c r="C70" s="155"/>
      <c r="D70" s="156" t="s">
        <v>120</v>
      </c>
      <c r="E70" s="157"/>
      <c r="F70" s="157"/>
      <c r="G70" s="157"/>
      <c r="H70" s="157"/>
      <c r="I70" s="158"/>
      <c r="J70" s="159">
        <f>J301</f>
        <v>0</v>
      </c>
      <c r="K70" s="160"/>
    </row>
    <row r="71" spans="2:12" s="1" customFormat="1" ht="21.75" customHeight="1">
      <c r="B71" s="39"/>
      <c r="C71" s="40"/>
      <c r="D71" s="40"/>
      <c r="E71" s="40"/>
      <c r="F71" s="40"/>
      <c r="G71" s="40"/>
      <c r="H71" s="40"/>
      <c r="I71" s="116"/>
      <c r="J71" s="40"/>
      <c r="K71" s="43"/>
    </row>
    <row r="72" spans="2:12" s="1" customFormat="1" ht="6.95" customHeight="1">
      <c r="B72" s="54"/>
      <c r="C72" s="55"/>
      <c r="D72" s="55"/>
      <c r="E72" s="55"/>
      <c r="F72" s="55"/>
      <c r="G72" s="55"/>
      <c r="H72" s="55"/>
      <c r="I72" s="137"/>
      <c r="J72" s="55"/>
      <c r="K72" s="56"/>
    </row>
    <row r="76" spans="2:12" s="1" customFormat="1" ht="6.95" customHeight="1">
      <c r="B76" s="57"/>
      <c r="C76" s="58"/>
      <c r="D76" s="58"/>
      <c r="E76" s="58"/>
      <c r="F76" s="58"/>
      <c r="G76" s="58"/>
      <c r="H76" s="58"/>
      <c r="I76" s="140"/>
      <c r="J76" s="58"/>
      <c r="K76" s="58"/>
      <c r="L76" s="59"/>
    </row>
    <row r="77" spans="2:12" s="1" customFormat="1" ht="36.950000000000003" customHeight="1">
      <c r="B77" s="39"/>
      <c r="C77" s="60" t="s">
        <v>121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4.45" customHeight="1">
      <c r="B79" s="39"/>
      <c r="C79" s="63" t="s">
        <v>18</v>
      </c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22.5" customHeight="1">
      <c r="B80" s="39"/>
      <c r="C80" s="61"/>
      <c r="D80" s="61"/>
      <c r="E80" s="370" t="str">
        <f>E7</f>
        <v>Zlepšení tepelné ochrany obvodového pláště kolejí Harcov, budovy E - Opravy</v>
      </c>
      <c r="F80" s="371"/>
      <c r="G80" s="371"/>
      <c r="H80" s="371"/>
      <c r="I80" s="161"/>
      <c r="J80" s="61"/>
      <c r="K80" s="61"/>
      <c r="L80" s="59"/>
    </row>
    <row r="81" spans="2:65" s="1" customFormat="1" ht="14.45" customHeight="1">
      <c r="B81" s="39"/>
      <c r="C81" s="63" t="s">
        <v>95</v>
      </c>
      <c r="D81" s="61"/>
      <c r="E81" s="61"/>
      <c r="F81" s="61"/>
      <c r="G81" s="61"/>
      <c r="H81" s="61"/>
      <c r="I81" s="161"/>
      <c r="J81" s="61"/>
      <c r="K81" s="61"/>
      <c r="L81" s="59"/>
    </row>
    <row r="82" spans="2:65" s="1" customFormat="1" ht="23.25" customHeight="1">
      <c r="B82" s="39"/>
      <c r="C82" s="61"/>
      <c r="D82" s="61"/>
      <c r="E82" s="346" t="str">
        <f>E9</f>
        <v>02 - Kompletní rekonstrukce střechy včetně klempířských prvků</v>
      </c>
      <c r="F82" s="372"/>
      <c r="G82" s="372"/>
      <c r="H82" s="372"/>
      <c r="I82" s="161"/>
      <c r="J82" s="61"/>
      <c r="K82" s="61"/>
      <c r="L82" s="59"/>
    </row>
    <row r="83" spans="2:65" s="1" customFormat="1" ht="6.9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65" s="1" customFormat="1" ht="18" customHeight="1">
      <c r="B84" s="39"/>
      <c r="C84" s="63" t="s">
        <v>23</v>
      </c>
      <c r="D84" s="61"/>
      <c r="E84" s="61"/>
      <c r="F84" s="162" t="str">
        <f>F12</f>
        <v>p.p.č. 324/3, k.ú. Starý Harcov</v>
      </c>
      <c r="G84" s="61"/>
      <c r="H84" s="61"/>
      <c r="I84" s="163" t="s">
        <v>25</v>
      </c>
      <c r="J84" s="71" t="str">
        <f>IF(J12="","",J12)</f>
        <v>14. 6. 2017</v>
      </c>
      <c r="K84" s="61"/>
      <c r="L84" s="59"/>
    </row>
    <row r="85" spans="2:65" s="1" customFormat="1" ht="6.95" customHeight="1">
      <c r="B85" s="39"/>
      <c r="C85" s="61"/>
      <c r="D85" s="61"/>
      <c r="E85" s="61"/>
      <c r="F85" s="61"/>
      <c r="G85" s="61"/>
      <c r="H85" s="61"/>
      <c r="I85" s="161"/>
      <c r="J85" s="61"/>
      <c r="K85" s="61"/>
      <c r="L85" s="59"/>
    </row>
    <row r="86" spans="2:65" s="1" customFormat="1">
      <c r="B86" s="39"/>
      <c r="C86" s="63" t="s">
        <v>27</v>
      </c>
      <c r="D86" s="61"/>
      <c r="E86" s="61"/>
      <c r="F86" s="162" t="str">
        <f>E15</f>
        <v>Technická univerzita v Liberci</v>
      </c>
      <c r="G86" s="61"/>
      <c r="H86" s="61"/>
      <c r="I86" s="163" t="s">
        <v>35</v>
      </c>
      <c r="J86" s="162" t="str">
        <f>E21</f>
        <v>Architektonická kancelář Luboš Hruška</v>
      </c>
      <c r="K86" s="61"/>
      <c r="L86" s="59"/>
    </row>
    <row r="87" spans="2:65" s="1" customFormat="1" ht="14.45" customHeight="1">
      <c r="B87" s="39"/>
      <c r="C87" s="63" t="s">
        <v>33</v>
      </c>
      <c r="D87" s="61"/>
      <c r="E87" s="61"/>
      <c r="F87" s="162" t="str">
        <f>IF(E18="","",E18)</f>
        <v/>
      </c>
      <c r="G87" s="61"/>
      <c r="H87" s="61"/>
      <c r="I87" s="161"/>
      <c r="J87" s="61"/>
      <c r="K87" s="61"/>
      <c r="L87" s="59"/>
    </row>
    <row r="88" spans="2:65" s="1" customFormat="1" ht="10.35" customHeight="1">
      <c r="B88" s="39"/>
      <c r="C88" s="61"/>
      <c r="D88" s="61"/>
      <c r="E88" s="61"/>
      <c r="F88" s="61"/>
      <c r="G88" s="61"/>
      <c r="H88" s="61"/>
      <c r="I88" s="161"/>
      <c r="J88" s="61"/>
      <c r="K88" s="61"/>
      <c r="L88" s="59"/>
    </row>
    <row r="89" spans="2:65" s="9" customFormat="1" ht="29.25" customHeight="1">
      <c r="B89" s="164"/>
      <c r="C89" s="165" t="s">
        <v>122</v>
      </c>
      <c r="D89" s="166" t="s">
        <v>60</v>
      </c>
      <c r="E89" s="166" t="s">
        <v>56</v>
      </c>
      <c r="F89" s="166" t="s">
        <v>123</v>
      </c>
      <c r="G89" s="166" t="s">
        <v>124</v>
      </c>
      <c r="H89" s="166" t="s">
        <v>125</v>
      </c>
      <c r="I89" s="167" t="s">
        <v>126</v>
      </c>
      <c r="J89" s="166" t="s">
        <v>99</v>
      </c>
      <c r="K89" s="168" t="s">
        <v>127</v>
      </c>
      <c r="L89" s="169"/>
      <c r="M89" s="79" t="s">
        <v>128</v>
      </c>
      <c r="N89" s="80" t="s">
        <v>45</v>
      </c>
      <c r="O89" s="80" t="s">
        <v>129</v>
      </c>
      <c r="P89" s="80" t="s">
        <v>130</v>
      </c>
      <c r="Q89" s="80" t="s">
        <v>131</v>
      </c>
      <c r="R89" s="80" t="s">
        <v>132</v>
      </c>
      <c r="S89" s="80" t="s">
        <v>133</v>
      </c>
      <c r="T89" s="81" t="s">
        <v>134</v>
      </c>
    </row>
    <row r="90" spans="2:65" s="1" customFormat="1" ht="29.25" customHeight="1">
      <c r="B90" s="39"/>
      <c r="C90" s="85" t="s">
        <v>100</v>
      </c>
      <c r="D90" s="61"/>
      <c r="E90" s="61"/>
      <c r="F90" s="61"/>
      <c r="G90" s="61"/>
      <c r="H90" s="61"/>
      <c r="I90" s="161"/>
      <c r="J90" s="170">
        <f>BK90</f>
        <v>0</v>
      </c>
      <c r="K90" s="61"/>
      <c r="L90" s="59"/>
      <c r="M90" s="82"/>
      <c r="N90" s="83"/>
      <c r="O90" s="83"/>
      <c r="P90" s="171">
        <f>P91+P104+P300</f>
        <v>0</v>
      </c>
      <c r="Q90" s="83"/>
      <c r="R90" s="171">
        <f>R91+R104+R300</f>
        <v>36.136898799999997</v>
      </c>
      <c r="S90" s="83"/>
      <c r="T90" s="172">
        <f>T91+T104+T300</f>
        <v>49.933101000000001</v>
      </c>
      <c r="AT90" s="22" t="s">
        <v>74</v>
      </c>
      <c r="AU90" s="22" t="s">
        <v>101</v>
      </c>
      <c r="BK90" s="173">
        <f>BK91+BK104+BK300</f>
        <v>0</v>
      </c>
    </row>
    <row r="91" spans="2:65" s="10" customFormat="1" ht="37.35" customHeight="1">
      <c r="B91" s="174"/>
      <c r="C91" s="175"/>
      <c r="D91" s="176" t="s">
        <v>74</v>
      </c>
      <c r="E91" s="177" t="s">
        <v>135</v>
      </c>
      <c r="F91" s="177" t="s">
        <v>136</v>
      </c>
      <c r="G91" s="175"/>
      <c r="H91" s="175"/>
      <c r="I91" s="178"/>
      <c r="J91" s="179">
        <f>BK91</f>
        <v>0</v>
      </c>
      <c r="K91" s="175"/>
      <c r="L91" s="180"/>
      <c r="M91" s="181"/>
      <c r="N91" s="182"/>
      <c r="O91" s="182"/>
      <c r="P91" s="183">
        <f>P92+P99</f>
        <v>0</v>
      </c>
      <c r="Q91" s="182"/>
      <c r="R91" s="183">
        <f>R92+R99</f>
        <v>3.6930900000000002</v>
      </c>
      <c r="S91" s="182"/>
      <c r="T91" s="184">
        <f>T92+T99</f>
        <v>0</v>
      </c>
      <c r="AR91" s="185" t="s">
        <v>83</v>
      </c>
      <c r="AT91" s="186" t="s">
        <v>74</v>
      </c>
      <c r="AU91" s="186" t="s">
        <v>75</v>
      </c>
      <c r="AY91" s="185" t="s">
        <v>137</v>
      </c>
      <c r="BK91" s="187">
        <f>BK92+BK99</f>
        <v>0</v>
      </c>
    </row>
    <row r="92" spans="2:65" s="10" customFormat="1" ht="19.899999999999999" customHeight="1">
      <c r="B92" s="174"/>
      <c r="C92" s="175"/>
      <c r="D92" s="188" t="s">
        <v>74</v>
      </c>
      <c r="E92" s="189" t="s">
        <v>152</v>
      </c>
      <c r="F92" s="189" t="s">
        <v>628</v>
      </c>
      <c r="G92" s="175"/>
      <c r="H92" s="175"/>
      <c r="I92" s="178"/>
      <c r="J92" s="190">
        <f>BK92</f>
        <v>0</v>
      </c>
      <c r="K92" s="175"/>
      <c r="L92" s="180"/>
      <c r="M92" s="181"/>
      <c r="N92" s="182"/>
      <c r="O92" s="182"/>
      <c r="P92" s="183">
        <f>SUM(P93:P98)</f>
        <v>0</v>
      </c>
      <c r="Q92" s="182"/>
      <c r="R92" s="183">
        <f>SUM(R93:R98)</f>
        <v>3.6930900000000002</v>
      </c>
      <c r="S92" s="182"/>
      <c r="T92" s="184">
        <f>SUM(T93:T98)</f>
        <v>0</v>
      </c>
      <c r="AR92" s="185" t="s">
        <v>83</v>
      </c>
      <c r="AT92" s="186" t="s">
        <v>74</v>
      </c>
      <c r="AU92" s="186" t="s">
        <v>83</v>
      </c>
      <c r="AY92" s="185" t="s">
        <v>137</v>
      </c>
      <c r="BK92" s="187">
        <f>SUM(BK93:BK98)</f>
        <v>0</v>
      </c>
    </row>
    <row r="93" spans="2:65" s="1" customFormat="1" ht="31.5" customHeight="1">
      <c r="B93" s="39"/>
      <c r="C93" s="191" t="s">
        <v>83</v>
      </c>
      <c r="D93" s="191" t="s">
        <v>139</v>
      </c>
      <c r="E93" s="192" t="s">
        <v>629</v>
      </c>
      <c r="F93" s="193" t="s">
        <v>630</v>
      </c>
      <c r="G93" s="194" t="s">
        <v>142</v>
      </c>
      <c r="H93" s="195">
        <v>4.9000000000000004</v>
      </c>
      <c r="I93" s="196"/>
      <c r="J93" s="197">
        <f>ROUND(I93*H93,2)</f>
        <v>0</v>
      </c>
      <c r="K93" s="193" t="s">
        <v>143</v>
      </c>
      <c r="L93" s="59"/>
      <c r="M93" s="198" t="s">
        <v>21</v>
      </c>
      <c r="N93" s="199" t="s">
        <v>46</v>
      </c>
      <c r="O93" s="40"/>
      <c r="P93" s="200">
        <f>O93*H93</f>
        <v>0</v>
      </c>
      <c r="Q93" s="200">
        <v>0.74970000000000003</v>
      </c>
      <c r="R93" s="200">
        <f>Q93*H93</f>
        <v>3.6735300000000004</v>
      </c>
      <c r="S93" s="200">
        <v>0</v>
      </c>
      <c r="T93" s="201">
        <f>S93*H93</f>
        <v>0</v>
      </c>
      <c r="AR93" s="22" t="s">
        <v>144</v>
      </c>
      <c r="AT93" s="22" t="s">
        <v>139</v>
      </c>
      <c r="AU93" s="22" t="s">
        <v>85</v>
      </c>
      <c r="AY93" s="22" t="s">
        <v>137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2" t="s">
        <v>83</v>
      </c>
      <c r="BK93" s="202">
        <f>ROUND(I93*H93,2)</f>
        <v>0</v>
      </c>
      <c r="BL93" s="22" t="s">
        <v>144</v>
      </c>
      <c r="BM93" s="22" t="s">
        <v>631</v>
      </c>
    </row>
    <row r="94" spans="2:65" s="11" customFormat="1" ht="13.5">
      <c r="B94" s="203"/>
      <c r="C94" s="204"/>
      <c r="D94" s="205" t="s">
        <v>146</v>
      </c>
      <c r="E94" s="206" t="s">
        <v>21</v>
      </c>
      <c r="F94" s="207" t="s">
        <v>632</v>
      </c>
      <c r="G94" s="204"/>
      <c r="H94" s="208">
        <v>4.9000000000000004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146</v>
      </c>
      <c r="AU94" s="214" t="s">
        <v>85</v>
      </c>
      <c r="AV94" s="11" t="s">
        <v>85</v>
      </c>
      <c r="AW94" s="11" t="s">
        <v>38</v>
      </c>
      <c r="AX94" s="11" t="s">
        <v>75</v>
      </c>
      <c r="AY94" s="214" t="s">
        <v>137</v>
      </c>
    </row>
    <row r="95" spans="2:65" s="12" customFormat="1" ht="13.5">
      <c r="B95" s="215"/>
      <c r="C95" s="216"/>
      <c r="D95" s="217" t="s">
        <v>146</v>
      </c>
      <c r="E95" s="218" t="s">
        <v>21</v>
      </c>
      <c r="F95" s="219" t="s">
        <v>148</v>
      </c>
      <c r="G95" s="216"/>
      <c r="H95" s="220">
        <v>4.9000000000000004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146</v>
      </c>
      <c r="AU95" s="226" t="s">
        <v>85</v>
      </c>
      <c r="AV95" s="12" t="s">
        <v>144</v>
      </c>
      <c r="AW95" s="12" t="s">
        <v>38</v>
      </c>
      <c r="AX95" s="12" t="s">
        <v>83</v>
      </c>
      <c r="AY95" s="226" t="s">
        <v>137</v>
      </c>
    </row>
    <row r="96" spans="2:65" s="1" customFormat="1" ht="22.5" customHeight="1">
      <c r="B96" s="39"/>
      <c r="C96" s="191" t="s">
        <v>85</v>
      </c>
      <c r="D96" s="191" t="s">
        <v>139</v>
      </c>
      <c r="E96" s="192" t="s">
        <v>633</v>
      </c>
      <c r="F96" s="193" t="s">
        <v>634</v>
      </c>
      <c r="G96" s="194" t="s">
        <v>160</v>
      </c>
      <c r="H96" s="195">
        <v>97.8</v>
      </c>
      <c r="I96" s="196"/>
      <c r="J96" s="197">
        <f>ROUND(I96*H96,2)</f>
        <v>0</v>
      </c>
      <c r="K96" s="193" t="s">
        <v>143</v>
      </c>
      <c r="L96" s="59"/>
      <c r="M96" s="198" t="s">
        <v>21</v>
      </c>
      <c r="N96" s="199" t="s">
        <v>46</v>
      </c>
      <c r="O96" s="40"/>
      <c r="P96" s="200">
        <f>O96*H96</f>
        <v>0</v>
      </c>
      <c r="Q96" s="200">
        <v>2.0000000000000001E-4</v>
      </c>
      <c r="R96" s="200">
        <f>Q96*H96</f>
        <v>1.9560000000000001E-2</v>
      </c>
      <c r="S96" s="200">
        <v>0</v>
      </c>
      <c r="T96" s="201">
        <f>S96*H96</f>
        <v>0</v>
      </c>
      <c r="AR96" s="22" t="s">
        <v>144</v>
      </c>
      <c r="AT96" s="22" t="s">
        <v>139</v>
      </c>
      <c r="AU96" s="22" t="s">
        <v>85</v>
      </c>
      <c r="AY96" s="22" t="s">
        <v>137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2" t="s">
        <v>83</v>
      </c>
      <c r="BK96" s="202">
        <f>ROUND(I96*H96,2)</f>
        <v>0</v>
      </c>
      <c r="BL96" s="22" t="s">
        <v>144</v>
      </c>
      <c r="BM96" s="22" t="s">
        <v>635</v>
      </c>
    </row>
    <row r="97" spans="2:65" s="11" customFormat="1" ht="13.5">
      <c r="B97" s="203"/>
      <c r="C97" s="204"/>
      <c r="D97" s="205" t="s">
        <v>146</v>
      </c>
      <c r="E97" s="206" t="s">
        <v>21</v>
      </c>
      <c r="F97" s="207" t="s">
        <v>636</v>
      </c>
      <c r="G97" s="204"/>
      <c r="H97" s="208">
        <v>97.8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146</v>
      </c>
      <c r="AU97" s="214" t="s">
        <v>85</v>
      </c>
      <c r="AV97" s="11" t="s">
        <v>85</v>
      </c>
      <c r="AW97" s="11" t="s">
        <v>38</v>
      </c>
      <c r="AX97" s="11" t="s">
        <v>75</v>
      </c>
      <c r="AY97" s="214" t="s">
        <v>137</v>
      </c>
    </row>
    <row r="98" spans="2:65" s="12" customFormat="1" ht="13.5">
      <c r="B98" s="215"/>
      <c r="C98" s="216"/>
      <c r="D98" s="205" t="s">
        <v>146</v>
      </c>
      <c r="E98" s="227" t="s">
        <v>21</v>
      </c>
      <c r="F98" s="228" t="s">
        <v>148</v>
      </c>
      <c r="G98" s="216"/>
      <c r="H98" s="229">
        <v>97.8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146</v>
      </c>
      <c r="AU98" s="226" t="s">
        <v>85</v>
      </c>
      <c r="AV98" s="12" t="s">
        <v>144</v>
      </c>
      <c r="AW98" s="12" t="s">
        <v>38</v>
      </c>
      <c r="AX98" s="12" t="s">
        <v>83</v>
      </c>
      <c r="AY98" s="226" t="s">
        <v>137</v>
      </c>
    </row>
    <row r="99" spans="2:65" s="10" customFormat="1" ht="29.85" customHeight="1">
      <c r="B99" s="174"/>
      <c r="C99" s="175"/>
      <c r="D99" s="188" t="s">
        <v>74</v>
      </c>
      <c r="E99" s="189" t="s">
        <v>330</v>
      </c>
      <c r="F99" s="189" t="s">
        <v>331</v>
      </c>
      <c r="G99" s="175"/>
      <c r="H99" s="175"/>
      <c r="I99" s="178"/>
      <c r="J99" s="190">
        <f>BK99</f>
        <v>0</v>
      </c>
      <c r="K99" s="175"/>
      <c r="L99" s="180"/>
      <c r="M99" s="181"/>
      <c r="N99" s="182"/>
      <c r="O99" s="182"/>
      <c r="P99" s="183">
        <f>SUM(P100:P103)</f>
        <v>0</v>
      </c>
      <c r="Q99" s="182"/>
      <c r="R99" s="183">
        <f>SUM(R100:R103)</f>
        <v>0</v>
      </c>
      <c r="S99" s="182"/>
      <c r="T99" s="184">
        <f>SUM(T100:T103)</f>
        <v>0</v>
      </c>
      <c r="AR99" s="185" t="s">
        <v>83</v>
      </c>
      <c r="AT99" s="186" t="s">
        <v>74</v>
      </c>
      <c r="AU99" s="186" t="s">
        <v>83</v>
      </c>
      <c r="AY99" s="185" t="s">
        <v>137</v>
      </c>
      <c r="BK99" s="187">
        <f>SUM(BK100:BK103)</f>
        <v>0</v>
      </c>
    </row>
    <row r="100" spans="2:65" s="1" customFormat="1" ht="31.5" customHeight="1">
      <c r="B100" s="39"/>
      <c r="C100" s="191" t="s">
        <v>152</v>
      </c>
      <c r="D100" s="191" t="s">
        <v>139</v>
      </c>
      <c r="E100" s="192" t="s">
        <v>637</v>
      </c>
      <c r="F100" s="193" t="s">
        <v>638</v>
      </c>
      <c r="G100" s="194" t="s">
        <v>335</v>
      </c>
      <c r="H100" s="195">
        <v>49.933</v>
      </c>
      <c r="I100" s="196"/>
      <c r="J100" s="197">
        <f>ROUND(I100*H100,2)</f>
        <v>0</v>
      </c>
      <c r="K100" s="193" t="s">
        <v>143</v>
      </c>
      <c r="L100" s="59"/>
      <c r="M100" s="198" t="s">
        <v>21</v>
      </c>
      <c r="N100" s="199" t="s">
        <v>46</v>
      </c>
      <c r="O100" s="40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2" t="s">
        <v>144</v>
      </c>
      <c r="AT100" s="22" t="s">
        <v>139</v>
      </c>
      <c r="AU100" s="22" t="s">
        <v>85</v>
      </c>
      <c r="AY100" s="22" t="s">
        <v>137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2" t="s">
        <v>83</v>
      </c>
      <c r="BK100" s="202">
        <f>ROUND(I100*H100,2)</f>
        <v>0</v>
      </c>
      <c r="BL100" s="22" t="s">
        <v>144</v>
      </c>
      <c r="BM100" s="22" t="s">
        <v>639</v>
      </c>
    </row>
    <row r="101" spans="2:65" s="1" customFormat="1" ht="31.5" customHeight="1">
      <c r="B101" s="39"/>
      <c r="C101" s="191" t="s">
        <v>144</v>
      </c>
      <c r="D101" s="191" t="s">
        <v>139</v>
      </c>
      <c r="E101" s="192" t="s">
        <v>338</v>
      </c>
      <c r="F101" s="193" t="s">
        <v>339</v>
      </c>
      <c r="G101" s="194" t="s">
        <v>335</v>
      </c>
      <c r="H101" s="195">
        <v>937.97299999999996</v>
      </c>
      <c r="I101" s="196"/>
      <c r="J101" s="197">
        <f>ROUND(I101*H101,2)</f>
        <v>0</v>
      </c>
      <c r="K101" s="193" t="s">
        <v>143</v>
      </c>
      <c r="L101" s="59"/>
      <c r="M101" s="198" t="s">
        <v>21</v>
      </c>
      <c r="N101" s="199" t="s">
        <v>46</v>
      </c>
      <c r="O101" s="40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2" t="s">
        <v>144</v>
      </c>
      <c r="AT101" s="22" t="s">
        <v>139</v>
      </c>
      <c r="AU101" s="22" t="s">
        <v>85</v>
      </c>
      <c r="AY101" s="22" t="s">
        <v>137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2" t="s">
        <v>83</v>
      </c>
      <c r="BK101" s="202">
        <f>ROUND(I101*H101,2)</f>
        <v>0</v>
      </c>
      <c r="BL101" s="22" t="s">
        <v>144</v>
      </c>
      <c r="BM101" s="22" t="s">
        <v>640</v>
      </c>
    </row>
    <row r="102" spans="2:65" s="1" customFormat="1" ht="31.5" customHeight="1">
      <c r="B102" s="39"/>
      <c r="C102" s="191" t="s">
        <v>167</v>
      </c>
      <c r="D102" s="191" t="s">
        <v>139</v>
      </c>
      <c r="E102" s="192" t="s">
        <v>342</v>
      </c>
      <c r="F102" s="193" t="s">
        <v>343</v>
      </c>
      <c r="G102" s="194" t="s">
        <v>335</v>
      </c>
      <c r="H102" s="195">
        <v>49.933</v>
      </c>
      <c r="I102" s="196"/>
      <c r="J102" s="197">
        <f>ROUND(I102*H102,2)</f>
        <v>0</v>
      </c>
      <c r="K102" s="193" t="s">
        <v>143</v>
      </c>
      <c r="L102" s="59"/>
      <c r="M102" s="198" t="s">
        <v>21</v>
      </c>
      <c r="N102" s="199" t="s">
        <v>46</v>
      </c>
      <c r="O102" s="40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2" t="s">
        <v>144</v>
      </c>
      <c r="AT102" s="22" t="s">
        <v>139</v>
      </c>
      <c r="AU102" s="22" t="s">
        <v>85</v>
      </c>
      <c r="AY102" s="22" t="s">
        <v>137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2" t="s">
        <v>83</v>
      </c>
      <c r="BK102" s="202">
        <f>ROUND(I102*H102,2)</f>
        <v>0</v>
      </c>
      <c r="BL102" s="22" t="s">
        <v>144</v>
      </c>
      <c r="BM102" s="22" t="s">
        <v>641</v>
      </c>
    </row>
    <row r="103" spans="2:65" s="1" customFormat="1" ht="22.5" customHeight="1">
      <c r="B103" s="39"/>
      <c r="C103" s="191" t="s">
        <v>156</v>
      </c>
      <c r="D103" s="191" t="s">
        <v>139</v>
      </c>
      <c r="E103" s="192" t="s">
        <v>642</v>
      </c>
      <c r="F103" s="193" t="s">
        <v>643</v>
      </c>
      <c r="G103" s="194" t="s">
        <v>335</v>
      </c>
      <c r="H103" s="195">
        <v>49.933</v>
      </c>
      <c r="I103" s="196"/>
      <c r="J103" s="197">
        <f>ROUND(I103*H103,2)</f>
        <v>0</v>
      </c>
      <c r="K103" s="193" t="s">
        <v>143</v>
      </c>
      <c r="L103" s="59"/>
      <c r="M103" s="198" t="s">
        <v>21</v>
      </c>
      <c r="N103" s="199" t="s">
        <v>46</v>
      </c>
      <c r="O103" s="40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2" t="s">
        <v>144</v>
      </c>
      <c r="AT103" s="22" t="s">
        <v>139</v>
      </c>
      <c r="AU103" s="22" t="s">
        <v>85</v>
      </c>
      <c r="AY103" s="22" t="s">
        <v>137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2" t="s">
        <v>83</v>
      </c>
      <c r="BK103" s="202">
        <f>ROUND(I103*H103,2)</f>
        <v>0</v>
      </c>
      <c r="BL103" s="22" t="s">
        <v>144</v>
      </c>
      <c r="BM103" s="22" t="s">
        <v>644</v>
      </c>
    </row>
    <row r="104" spans="2:65" s="10" customFormat="1" ht="37.35" customHeight="1">
      <c r="B104" s="174"/>
      <c r="C104" s="175"/>
      <c r="D104" s="176" t="s">
        <v>74</v>
      </c>
      <c r="E104" s="177" t="s">
        <v>355</v>
      </c>
      <c r="F104" s="177" t="s">
        <v>356</v>
      </c>
      <c r="G104" s="175"/>
      <c r="H104" s="175"/>
      <c r="I104" s="178"/>
      <c r="J104" s="179">
        <f>BK104</f>
        <v>0</v>
      </c>
      <c r="K104" s="175"/>
      <c r="L104" s="180"/>
      <c r="M104" s="181"/>
      <c r="N104" s="182"/>
      <c r="O104" s="182"/>
      <c r="P104" s="183">
        <f>P105+P171+P191+P206+P214+P223+P236+P286</f>
        <v>0</v>
      </c>
      <c r="Q104" s="182"/>
      <c r="R104" s="183">
        <f>R105+R171+R191+R206+R214+R223+R236+R286</f>
        <v>32.443808799999999</v>
      </c>
      <c r="S104" s="182"/>
      <c r="T104" s="184">
        <f>T105+T171+T191+T206+T214+T223+T236+T286</f>
        <v>49.933101000000001</v>
      </c>
      <c r="AR104" s="185" t="s">
        <v>85</v>
      </c>
      <c r="AT104" s="186" t="s">
        <v>74</v>
      </c>
      <c r="AU104" s="186" t="s">
        <v>75</v>
      </c>
      <c r="AY104" s="185" t="s">
        <v>137</v>
      </c>
      <c r="BK104" s="187">
        <f>BK105+BK171+BK191+BK206+BK214+BK223+BK236+BK286</f>
        <v>0</v>
      </c>
    </row>
    <row r="105" spans="2:65" s="10" customFormat="1" ht="19.899999999999999" customHeight="1">
      <c r="B105" s="174"/>
      <c r="C105" s="175"/>
      <c r="D105" s="188" t="s">
        <v>74</v>
      </c>
      <c r="E105" s="189" t="s">
        <v>645</v>
      </c>
      <c r="F105" s="189" t="s">
        <v>646</v>
      </c>
      <c r="G105" s="175"/>
      <c r="H105" s="175"/>
      <c r="I105" s="178"/>
      <c r="J105" s="190">
        <f>BK105</f>
        <v>0</v>
      </c>
      <c r="K105" s="175"/>
      <c r="L105" s="180"/>
      <c r="M105" s="181"/>
      <c r="N105" s="182"/>
      <c r="O105" s="182"/>
      <c r="P105" s="183">
        <f>SUM(P106:P170)</f>
        <v>0</v>
      </c>
      <c r="Q105" s="182"/>
      <c r="R105" s="183">
        <f>SUM(R106:R170)</f>
        <v>11.8653266</v>
      </c>
      <c r="S105" s="182"/>
      <c r="T105" s="184">
        <f>SUM(T106:T170)</f>
        <v>48.046239999999997</v>
      </c>
      <c r="AR105" s="185" t="s">
        <v>85</v>
      </c>
      <c r="AT105" s="186" t="s">
        <v>74</v>
      </c>
      <c r="AU105" s="186" t="s">
        <v>83</v>
      </c>
      <c r="AY105" s="185" t="s">
        <v>137</v>
      </c>
      <c r="BK105" s="187">
        <f>SUM(BK106:BK170)</f>
        <v>0</v>
      </c>
    </row>
    <row r="106" spans="2:65" s="1" customFormat="1" ht="22.5" customHeight="1">
      <c r="B106" s="39"/>
      <c r="C106" s="191" t="s">
        <v>181</v>
      </c>
      <c r="D106" s="191" t="s">
        <v>139</v>
      </c>
      <c r="E106" s="192" t="s">
        <v>647</v>
      </c>
      <c r="F106" s="193" t="s">
        <v>648</v>
      </c>
      <c r="G106" s="194" t="s">
        <v>170</v>
      </c>
      <c r="H106" s="195">
        <v>1288.78</v>
      </c>
      <c r="I106" s="196"/>
      <c r="J106" s="197">
        <f>ROUND(I106*H106,2)</f>
        <v>0</v>
      </c>
      <c r="K106" s="193" t="s">
        <v>143</v>
      </c>
      <c r="L106" s="59"/>
      <c r="M106" s="198" t="s">
        <v>21</v>
      </c>
      <c r="N106" s="199" t="s">
        <v>46</v>
      </c>
      <c r="O106" s="40"/>
      <c r="P106" s="200">
        <f>O106*H106</f>
        <v>0</v>
      </c>
      <c r="Q106" s="200">
        <v>0</v>
      </c>
      <c r="R106" s="200">
        <f>Q106*H106</f>
        <v>0</v>
      </c>
      <c r="S106" s="200">
        <v>1.4E-2</v>
      </c>
      <c r="T106" s="201">
        <f>S106*H106</f>
        <v>18.042919999999999</v>
      </c>
      <c r="AR106" s="22" t="s">
        <v>199</v>
      </c>
      <c r="AT106" s="22" t="s">
        <v>139</v>
      </c>
      <c r="AU106" s="22" t="s">
        <v>85</v>
      </c>
      <c r="AY106" s="22" t="s">
        <v>137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83</v>
      </c>
      <c r="BK106" s="202">
        <f>ROUND(I106*H106,2)</f>
        <v>0</v>
      </c>
      <c r="BL106" s="22" t="s">
        <v>199</v>
      </c>
      <c r="BM106" s="22" t="s">
        <v>649</v>
      </c>
    </row>
    <row r="107" spans="2:65" s="11" customFormat="1" ht="13.5">
      <c r="B107" s="203"/>
      <c r="C107" s="204"/>
      <c r="D107" s="205" t="s">
        <v>146</v>
      </c>
      <c r="E107" s="206" t="s">
        <v>21</v>
      </c>
      <c r="F107" s="207" t="s">
        <v>650</v>
      </c>
      <c r="G107" s="204"/>
      <c r="H107" s="208">
        <v>1288.78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146</v>
      </c>
      <c r="AU107" s="214" t="s">
        <v>85</v>
      </c>
      <c r="AV107" s="11" t="s">
        <v>85</v>
      </c>
      <c r="AW107" s="11" t="s">
        <v>38</v>
      </c>
      <c r="AX107" s="11" t="s">
        <v>75</v>
      </c>
      <c r="AY107" s="214" t="s">
        <v>137</v>
      </c>
    </row>
    <row r="108" spans="2:65" s="12" customFormat="1" ht="13.5">
      <c r="B108" s="215"/>
      <c r="C108" s="216"/>
      <c r="D108" s="217" t="s">
        <v>146</v>
      </c>
      <c r="E108" s="218" t="s">
        <v>21</v>
      </c>
      <c r="F108" s="219" t="s">
        <v>148</v>
      </c>
      <c r="G108" s="216"/>
      <c r="H108" s="220">
        <v>1288.78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146</v>
      </c>
      <c r="AU108" s="226" t="s">
        <v>85</v>
      </c>
      <c r="AV108" s="12" t="s">
        <v>144</v>
      </c>
      <c r="AW108" s="12" t="s">
        <v>38</v>
      </c>
      <c r="AX108" s="12" t="s">
        <v>83</v>
      </c>
      <c r="AY108" s="226" t="s">
        <v>137</v>
      </c>
    </row>
    <row r="109" spans="2:65" s="1" customFormat="1" ht="31.5" customHeight="1">
      <c r="B109" s="39"/>
      <c r="C109" s="191" t="s">
        <v>185</v>
      </c>
      <c r="D109" s="191" t="s">
        <v>139</v>
      </c>
      <c r="E109" s="192" t="s">
        <v>651</v>
      </c>
      <c r="F109" s="193" t="s">
        <v>652</v>
      </c>
      <c r="G109" s="194" t="s">
        <v>170</v>
      </c>
      <c r="H109" s="195">
        <v>2577.56</v>
      </c>
      <c r="I109" s="196"/>
      <c r="J109" s="197">
        <f>ROUND(I109*H109,2)</f>
        <v>0</v>
      </c>
      <c r="K109" s="193" t="s">
        <v>143</v>
      </c>
      <c r="L109" s="59"/>
      <c r="M109" s="198" t="s">
        <v>21</v>
      </c>
      <c r="N109" s="199" t="s">
        <v>46</v>
      </c>
      <c r="O109" s="40"/>
      <c r="P109" s="200">
        <f>O109*H109</f>
        <v>0</v>
      </c>
      <c r="Q109" s="200">
        <v>0</v>
      </c>
      <c r="R109" s="200">
        <f>Q109*H109</f>
        <v>0</v>
      </c>
      <c r="S109" s="200">
        <v>6.0000000000000001E-3</v>
      </c>
      <c r="T109" s="201">
        <f>S109*H109</f>
        <v>15.46536</v>
      </c>
      <c r="AR109" s="22" t="s">
        <v>199</v>
      </c>
      <c r="AT109" s="22" t="s">
        <v>139</v>
      </c>
      <c r="AU109" s="22" t="s">
        <v>85</v>
      </c>
      <c r="AY109" s="22" t="s">
        <v>137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83</v>
      </c>
      <c r="BK109" s="202">
        <f>ROUND(I109*H109,2)</f>
        <v>0</v>
      </c>
      <c r="BL109" s="22" t="s">
        <v>199</v>
      </c>
      <c r="BM109" s="22" t="s">
        <v>653</v>
      </c>
    </row>
    <row r="110" spans="2:65" s="11" customFormat="1" ht="13.5">
      <c r="B110" s="203"/>
      <c r="C110" s="204"/>
      <c r="D110" s="205" t="s">
        <v>146</v>
      </c>
      <c r="E110" s="206" t="s">
        <v>21</v>
      </c>
      <c r="F110" s="207" t="s">
        <v>654</v>
      </c>
      <c r="G110" s="204"/>
      <c r="H110" s="208">
        <v>2577.56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146</v>
      </c>
      <c r="AU110" s="214" t="s">
        <v>85</v>
      </c>
      <c r="AV110" s="11" t="s">
        <v>85</v>
      </c>
      <c r="AW110" s="11" t="s">
        <v>38</v>
      </c>
      <c r="AX110" s="11" t="s">
        <v>75</v>
      </c>
      <c r="AY110" s="214" t="s">
        <v>137</v>
      </c>
    </row>
    <row r="111" spans="2:65" s="12" customFormat="1" ht="13.5">
      <c r="B111" s="215"/>
      <c r="C111" s="216"/>
      <c r="D111" s="217" t="s">
        <v>146</v>
      </c>
      <c r="E111" s="218" t="s">
        <v>21</v>
      </c>
      <c r="F111" s="219" t="s">
        <v>148</v>
      </c>
      <c r="G111" s="216"/>
      <c r="H111" s="220">
        <v>2577.56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146</v>
      </c>
      <c r="AU111" s="226" t="s">
        <v>85</v>
      </c>
      <c r="AV111" s="12" t="s">
        <v>144</v>
      </c>
      <c r="AW111" s="12" t="s">
        <v>38</v>
      </c>
      <c r="AX111" s="12" t="s">
        <v>83</v>
      </c>
      <c r="AY111" s="226" t="s">
        <v>137</v>
      </c>
    </row>
    <row r="112" spans="2:65" s="1" customFormat="1" ht="31.5" customHeight="1">
      <c r="B112" s="39"/>
      <c r="C112" s="191" t="s">
        <v>194</v>
      </c>
      <c r="D112" s="191" t="s">
        <v>139</v>
      </c>
      <c r="E112" s="192" t="s">
        <v>655</v>
      </c>
      <c r="F112" s="193" t="s">
        <v>656</v>
      </c>
      <c r="G112" s="194" t="s">
        <v>170</v>
      </c>
      <c r="H112" s="195">
        <v>128.88</v>
      </c>
      <c r="I112" s="196"/>
      <c r="J112" s="197">
        <f>ROUND(I112*H112,2)</f>
        <v>0</v>
      </c>
      <c r="K112" s="193" t="s">
        <v>143</v>
      </c>
      <c r="L112" s="59"/>
      <c r="M112" s="198" t="s">
        <v>21</v>
      </c>
      <c r="N112" s="199" t="s">
        <v>46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2E-3</v>
      </c>
      <c r="T112" s="201">
        <f>S112*H112</f>
        <v>0.25775999999999999</v>
      </c>
      <c r="AR112" s="22" t="s">
        <v>199</v>
      </c>
      <c r="AT112" s="22" t="s">
        <v>139</v>
      </c>
      <c r="AU112" s="22" t="s">
        <v>85</v>
      </c>
      <c r="AY112" s="22" t="s">
        <v>137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2" t="s">
        <v>83</v>
      </c>
      <c r="BK112" s="202">
        <f>ROUND(I112*H112,2)</f>
        <v>0</v>
      </c>
      <c r="BL112" s="22" t="s">
        <v>199</v>
      </c>
      <c r="BM112" s="22" t="s">
        <v>657</v>
      </c>
    </row>
    <row r="113" spans="2:65" s="11" customFormat="1" ht="13.5">
      <c r="B113" s="203"/>
      <c r="C113" s="204"/>
      <c r="D113" s="205" t="s">
        <v>146</v>
      </c>
      <c r="E113" s="206" t="s">
        <v>21</v>
      </c>
      <c r="F113" s="207" t="s">
        <v>658</v>
      </c>
      <c r="G113" s="204"/>
      <c r="H113" s="208">
        <v>128.88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146</v>
      </c>
      <c r="AU113" s="214" t="s">
        <v>85</v>
      </c>
      <c r="AV113" s="11" t="s">
        <v>85</v>
      </c>
      <c r="AW113" s="11" t="s">
        <v>38</v>
      </c>
      <c r="AX113" s="11" t="s">
        <v>75</v>
      </c>
      <c r="AY113" s="214" t="s">
        <v>137</v>
      </c>
    </row>
    <row r="114" spans="2:65" s="12" customFormat="1" ht="13.5">
      <c r="B114" s="215"/>
      <c r="C114" s="216"/>
      <c r="D114" s="217" t="s">
        <v>146</v>
      </c>
      <c r="E114" s="218" t="s">
        <v>21</v>
      </c>
      <c r="F114" s="219" t="s">
        <v>148</v>
      </c>
      <c r="G114" s="216"/>
      <c r="H114" s="220">
        <v>128.88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146</v>
      </c>
      <c r="AU114" s="226" t="s">
        <v>85</v>
      </c>
      <c r="AV114" s="12" t="s">
        <v>144</v>
      </c>
      <c r="AW114" s="12" t="s">
        <v>38</v>
      </c>
      <c r="AX114" s="12" t="s">
        <v>83</v>
      </c>
      <c r="AY114" s="226" t="s">
        <v>137</v>
      </c>
    </row>
    <row r="115" spans="2:65" s="1" customFormat="1" ht="22.5" customHeight="1">
      <c r="B115" s="39"/>
      <c r="C115" s="191" t="s">
        <v>659</v>
      </c>
      <c r="D115" s="191" t="s">
        <v>139</v>
      </c>
      <c r="E115" s="192" t="s">
        <v>660</v>
      </c>
      <c r="F115" s="193" t="s">
        <v>661</v>
      </c>
      <c r="G115" s="194" t="s">
        <v>170</v>
      </c>
      <c r="H115" s="195">
        <v>1288.78</v>
      </c>
      <c r="I115" s="196"/>
      <c r="J115" s="197">
        <f>ROUND(I115*H115,2)</f>
        <v>0</v>
      </c>
      <c r="K115" s="193" t="s">
        <v>143</v>
      </c>
      <c r="L115" s="59"/>
      <c r="M115" s="198" t="s">
        <v>21</v>
      </c>
      <c r="N115" s="199" t="s">
        <v>46</v>
      </c>
      <c r="O115" s="40"/>
      <c r="P115" s="200">
        <f>O115*H115</f>
        <v>0</v>
      </c>
      <c r="Q115" s="200">
        <v>0</v>
      </c>
      <c r="R115" s="200">
        <f>Q115*H115</f>
        <v>0</v>
      </c>
      <c r="S115" s="200">
        <v>2E-3</v>
      </c>
      <c r="T115" s="201">
        <f>S115*H115</f>
        <v>2.5775600000000001</v>
      </c>
      <c r="AR115" s="22" t="s">
        <v>199</v>
      </c>
      <c r="AT115" s="22" t="s">
        <v>139</v>
      </c>
      <c r="AU115" s="22" t="s">
        <v>85</v>
      </c>
      <c r="AY115" s="22" t="s">
        <v>137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83</v>
      </c>
      <c r="BK115" s="202">
        <f>ROUND(I115*H115,2)</f>
        <v>0</v>
      </c>
      <c r="BL115" s="22" t="s">
        <v>199</v>
      </c>
      <c r="BM115" s="22" t="s">
        <v>662</v>
      </c>
    </row>
    <row r="116" spans="2:65" s="11" customFormat="1" ht="13.5">
      <c r="B116" s="203"/>
      <c r="C116" s="204"/>
      <c r="D116" s="205" t="s">
        <v>146</v>
      </c>
      <c r="E116" s="206" t="s">
        <v>21</v>
      </c>
      <c r="F116" s="207" t="s">
        <v>650</v>
      </c>
      <c r="G116" s="204"/>
      <c r="H116" s="208">
        <v>1288.78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146</v>
      </c>
      <c r="AU116" s="214" t="s">
        <v>85</v>
      </c>
      <c r="AV116" s="11" t="s">
        <v>85</v>
      </c>
      <c r="AW116" s="11" t="s">
        <v>38</v>
      </c>
      <c r="AX116" s="11" t="s">
        <v>75</v>
      </c>
      <c r="AY116" s="214" t="s">
        <v>137</v>
      </c>
    </row>
    <row r="117" spans="2:65" s="12" customFormat="1" ht="13.5">
      <c r="B117" s="215"/>
      <c r="C117" s="216"/>
      <c r="D117" s="217" t="s">
        <v>146</v>
      </c>
      <c r="E117" s="218" t="s">
        <v>21</v>
      </c>
      <c r="F117" s="219" t="s">
        <v>148</v>
      </c>
      <c r="G117" s="216"/>
      <c r="H117" s="220">
        <v>1288.78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146</v>
      </c>
      <c r="AU117" s="226" t="s">
        <v>85</v>
      </c>
      <c r="AV117" s="12" t="s">
        <v>144</v>
      </c>
      <c r="AW117" s="12" t="s">
        <v>38</v>
      </c>
      <c r="AX117" s="12" t="s">
        <v>83</v>
      </c>
      <c r="AY117" s="226" t="s">
        <v>137</v>
      </c>
    </row>
    <row r="118" spans="2:65" s="1" customFormat="1" ht="31.5" customHeight="1">
      <c r="B118" s="39"/>
      <c r="C118" s="191" t="s">
        <v>663</v>
      </c>
      <c r="D118" s="191" t="s">
        <v>139</v>
      </c>
      <c r="E118" s="192" t="s">
        <v>664</v>
      </c>
      <c r="F118" s="193" t="s">
        <v>665</v>
      </c>
      <c r="G118" s="194" t="s">
        <v>170</v>
      </c>
      <c r="H118" s="195">
        <v>128.88</v>
      </c>
      <c r="I118" s="196"/>
      <c r="J118" s="197">
        <f>ROUND(I118*H118,2)</f>
        <v>0</v>
      </c>
      <c r="K118" s="193" t="s">
        <v>143</v>
      </c>
      <c r="L118" s="59"/>
      <c r="M118" s="198" t="s">
        <v>21</v>
      </c>
      <c r="N118" s="199" t="s">
        <v>46</v>
      </c>
      <c r="O118" s="40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2" t="s">
        <v>199</v>
      </c>
      <c r="AT118" s="22" t="s">
        <v>139</v>
      </c>
      <c r="AU118" s="22" t="s">
        <v>85</v>
      </c>
      <c r="AY118" s="22" t="s">
        <v>137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83</v>
      </c>
      <c r="BK118" s="202">
        <f>ROUND(I118*H118,2)</f>
        <v>0</v>
      </c>
      <c r="BL118" s="22" t="s">
        <v>199</v>
      </c>
      <c r="BM118" s="22" t="s">
        <v>666</v>
      </c>
    </row>
    <row r="119" spans="2:65" s="11" customFormat="1" ht="13.5">
      <c r="B119" s="203"/>
      <c r="C119" s="204"/>
      <c r="D119" s="205" t="s">
        <v>146</v>
      </c>
      <c r="E119" s="206" t="s">
        <v>21</v>
      </c>
      <c r="F119" s="207" t="s">
        <v>658</v>
      </c>
      <c r="G119" s="204"/>
      <c r="H119" s="208">
        <v>128.88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146</v>
      </c>
      <c r="AU119" s="214" t="s">
        <v>85</v>
      </c>
      <c r="AV119" s="11" t="s">
        <v>85</v>
      </c>
      <c r="AW119" s="11" t="s">
        <v>38</v>
      </c>
      <c r="AX119" s="11" t="s">
        <v>75</v>
      </c>
      <c r="AY119" s="214" t="s">
        <v>137</v>
      </c>
    </row>
    <row r="120" spans="2:65" s="12" customFormat="1" ht="13.5">
      <c r="B120" s="215"/>
      <c r="C120" s="216"/>
      <c r="D120" s="217" t="s">
        <v>146</v>
      </c>
      <c r="E120" s="218" t="s">
        <v>21</v>
      </c>
      <c r="F120" s="219" t="s">
        <v>148</v>
      </c>
      <c r="G120" s="216"/>
      <c r="H120" s="220">
        <v>128.88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146</v>
      </c>
      <c r="AU120" s="226" t="s">
        <v>85</v>
      </c>
      <c r="AV120" s="12" t="s">
        <v>144</v>
      </c>
      <c r="AW120" s="12" t="s">
        <v>38</v>
      </c>
      <c r="AX120" s="12" t="s">
        <v>83</v>
      </c>
      <c r="AY120" s="226" t="s">
        <v>137</v>
      </c>
    </row>
    <row r="121" spans="2:65" s="1" customFormat="1" ht="22.5" customHeight="1">
      <c r="B121" s="39"/>
      <c r="C121" s="230" t="s">
        <v>667</v>
      </c>
      <c r="D121" s="230" t="s">
        <v>182</v>
      </c>
      <c r="E121" s="231" t="s">
        <v>668</v>
      </c>
      <c r="F121" s="232" t="s">
        <v>669</v>
      </c>
      <c r="G121" s="233" t="s">
        <v>335</v>
      </c>
      <c r="H121" s="234">
        <v>0.2</v>
      </c>
      <c r="I121" s="235"/>
      <c r="J121" s="236">
        <f>ROUND(I121*H121,2)</f>
        <v>0</v>
      </c>
      <c r="K121" s="232" t="s">
        <v>143</v>
      </c>
      <c r="L121" s="237"/>
      <c r="M121" s="238" t="s">
        <v>21</v>
      </c>
      <c r="N121" s="239" t="s">
        <v>46</v>
      </c>
      <c r="O121" s="40"/>
      <c r="P121" s="200">
        <f>O121*H121</f>
        <v>0</v>
      </c>
      <c r="Q121" s="200">
        <v>1</v>
      </c>
      <c r="R121" s="200">
        <f>Q121*H121</f>
        <v>0.2</v>
      </c>
      <c r="S121" s="200">
        <v>0</v>
      </c>
      <c r="T121" s="201">
        <f>S121*H121</f>
        <v>0</v>
      </c>
      <c r="AR121" s="22" t="s">
        <v>278</v>
      </c>
      <c r="AT121" s="22" t="s">
        <v>182</v>
      </c>
      <c r="AU121" s="22" t="s">
        <v>85</v>
      </c>
      <c r="AY121" s="22" t="s">
        <v>137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2" t="s">
        <v>83</v>
      </c>
      <c r="BK121" s="202">
        <f>ROUND(I121*H121,2)</f>
        <v>0</v>
      </c>
      <c r="BL121" s="22" t="s">
        <v>199</v>
      </c>
      <c r="BM121" s="22" t="s">
        <v>670</v>
      </c>
    </row>
    <row r="122" spans="2:65" s="11" customFormat="1" ht="13.5">
      <c r="B122" s="203"/>
      <c r="C122" s="204"/>
      <c r="D122" s="205" t="s">
        <v>146</v>
      </c>
      <c r="E122" s="206" t="s">
        <v>21</v>
      </c>
      <c r="F122" s="207" t="s">
        <v>671</v>
      </c>
      <c r="G122" s="204"/>
      <c r="H122" s="208">
        <v>0.2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146</v>
      </c>
      <c r="AU122" s="214" t="s">
        <v>85</v>
      </c>
      <c r="AV122" s="11" t="s">
        <v>85</v>
      </c>
      <c r="AW122" s="11" t="s">
        <v>38</v>
      </c>
      <c r="AX122" s="11" t="s">
        <v>75</v>
      </c>
      <c r="AY122" s="214" t="s">
        <v>137</v>
      </c>
    </row>
    <row r="123" spans="2:65" s="12" customFormat="1" ht="13.5">
      <c r="B123" s="215"/>
      <c r="C123" s="216"/>
      <c r="D123" s="217" t="s">
        <v>146</v>
      </c>
      <c r="E123" s="218" t="s">
        <v>21</v>
      </c>
      <c r="F123" s="219" t="s">
        <v>148</v>
      </c>
      <c r="G123" s="216"/>
      <c r="H123" s="220">
        <v>0.2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146</v>
      </c>
      <c r="AU123" s="226" t="s">
        <v>85</v>
      </c>
      <c r="AV123" s="12" t="s">
        <v>144</v>
      </c>
      <c r="AW123" s="12" t="s">
        <v>38</v>
      </c>
      <c r="AX123" s="12" t="s">
        <v>83</v>
      </c>
      <c r="AY123" s="226" t="s">
        <v>137</v>
      </c>
    </row>
    <row r="124" spans="2:65" s="1" customFormat="1" ht="31.5" customHeight="1">
      <c r="B124" s="39"/>
      <c r="C124" s="191" t="s">
        <v>672</v>
      </c>
      <c r="D124" s="191" t="s">
        <v>139</v>
      </c>
      <c r="E124" s="192" t="s">
        <v>673</v>
      </c>
      <c r="F124" s="193" t="s">
        <v>674</v>
      </c>
      <c r="G124" s="194" t="s">
        <v>170</v>
      </c>
      <c r="H124" s="195">
        <v>1081.98</v>
      </c>
      <c r="I124" s="196"/>
      <c r="J124" s="197">
        <f>ROUND(I124*H124,2)</f>
        <v>0</v>
      </c>
      <c r="K124" s="193" t="s">
        <v>143</v>
      </c>
      <c r="L124" s="59"/>
      <c r="M124" s="198" t="s">
        <v>21</v>
      </c>
      <c r="N124" s="199" t="s">
        <v>46</v>
      </c>
      <c r="O124" s="40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2" t="s">
        <v>199</v>
      </c>
      <c r="AT124" s="22" t="s">
        <v>139</v>
      </c>
      <c r="AU124" s="22" t="s">
        <v>85</v>
      </c>
      <c r="AY124" s="22" t="s">
        <v>137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2" t="s">
        <v>83</v>
      </c>
      <c r="BK124" s="202">
        <f>ROUND(I124*H124,2)</f>
        <v>0</v>
      </c>
      <c r="BL124" s="22" t="s">
        <v>199</v>
      </c>
      <c r="BM124" s="22" t="s">
        <v>675</v>
      </c>
    </row>
    <row r="125" spans="2:65" s="11" customFormat="1" ht="13.5">
      <c r="B125" s="203"/>
      <c r="C125" s="204"/>
      <c r="D125" s="205" t="s">
        <v>146</v>
      </c>
      <c r="E125" s="206" t="s">
        <v>21</v>
      </c>
      <c r="F125" s="207" t="s">
        <v>676</v>
      </c>
      <c r="G125" s="204"/>
      <c r="H125" s="208">
        <v>1081.98</v>
      </c>
      <c r="I125" s="209"/>
      <c r="J125" s="204"/>
      <c r="K125" s="204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146</v>
      </c>
      <c r="AU125" s="214" t="s">
        <v>85</v>
      </c>
      <c r="AV125" s="11" t="s">
        <v>85</v>
      </c>
      <c r="AW125" s="11" t="s">
        <v>38</v>
      </c>
      <c r="AX125" s="11" t="s">
        <v>75</v>
      </c>
      <c r="AY125" s="214" t="s">
        <v>137</v>
      </c>
    </row>
    <row r="126" spans="2:65" s="12" customFormat="1" ht="13.5">
      <c r="B126" s="215"/>
      <c r="C126" s="216"/>
      <c r="D126" s="217" t="s">
        <v>146</v>
      </c>
      <c r="E126" s="218" t="s">
        <v>21</v>
      </c>
      <c r="F126" s="219" t="s">
        <v>148</v>
      </c>
      <c r="G126" s="216"/>
      <c r="H126" s="220">
        <v>1081.98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146</v>
      </c>
      <c r="AU126" s="226" t="s">
        <v>85</v>
      </c>
      <c r="AV126" s="12" t="s">
        <v>144</v>
      </c>
      <c r="AW126" s="12" t="s">
        <v>38</v>
      </c>
      <c r="AX126" s="12" t="s">
        <v>83</v>
      </c>
      <c r="AY126" s="226" t="s">
        <v>137</v>
      </c>
    </row>
    <row r="127" spans="2:65" s="1" customFormat="1" ht="22.5" customHeight="1">
      <c r="B127" s="39"/>
      <c r="C127" s="230" t="s">
        <v>677</v>
      </c>
      <c r="D127" s="230" t="s">
        <v>182</v>
      </c>
      <c r="E127" s="231" t="s">
        <v>678</v>
      </c>
      <c r="F127" s="232" t="s">
        <v>679</v>
      </c>
      <c r="G127" s="233" t="s">
        <v>335</v>
      </c>
      <c r="H127" s="234">
        <v>1.1000000000000001</v>
      </c>
      <c r="I127" s="235"/>
      <c r="J127" s="236">
        <f>ROUND(I127*H127,2)</f>
        <v>0</v>
      </c>
      <c r="K127" s="232" t="s">
        <v>143</v>
      </c>
      <c r="L127" s="237"/>
      <c r="M127" s="238" t="s">
        <v>21</v>
      </c>
      <c r="N127" s="239" t="s">
        <v>46</v>
      </c>
      <c r="O127" s="40"/>
      <c r="P127" s="200">
        <f>O127*H127</f>
        <v>0</v>
      </c>
      <c r="Q127" s="200">
        <v>1</v>
      </c>
      <c r="R127" s="200">
        <f>Q127*H127</f>
        <v>1.1000000000000001</v>
      </c>
      <c r="S127" s="200">
        <v>0</v>
      </c>
      <c r="T127" s="201">
        <f>S127*H127</f>
        <v>0</v>
      </c>
      <c r="AR127" s="22" t="s">
        <v>278</v>
      </c>
      <c r="AT127" s="22" t="s">
        <v>182</v>
      </c>
      <c r="AU127" s="22" t="s">
        <v>85</v>
      </c>
      <c r="AY127" s="22" t="s">
        <v>137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83</v>
      </c>
      <c r="BK127" s="202">
        <f>ROUND(I127*H127,2)</f>
        <v>0</v>
      </c>
      <c r="BL127" s="22" t="s">
        <v>199</v>
      </c>
      <c r="BM127" s="22" t="s">
        <v>680</v>
      </c>
    </row>
    <row r="128" spans="2:65" s="1" customFormat="1" ht="27">
      <c r="B128" s="39"/>
      <c r="C128" s="61"/>
      <c r="D128" s="205" t="s">
        <v>187</v>
      </c>
      <c r="E128" s="61"/>
      <c r="F128" s="240" t="s">
        <v>681</v>
      </c>
      <c r="G128" s="61"/>
      <c r="H128" s="61"/>
      <c r="I128" s="161"/>
      <c r="J128" s="61"/>
      <c r="K128" s="61"/>
      <c r="L128" s="59"/>
      <c r="M128" s="241"/>
      <c r="N128" s="40"/>
      <c r="O128" s="40"/>
      <c r="P128" s="40"/>
      <c r="Q128" s="40"/>
      <c r="R128" s="40"/>
      <c r="S128" s="40"/>
      <c r="T128" s="76"/>
      <c r="AT128" s="22" t="s">
        <v>187</v>
      </c>
      <c r="AU128" s="22" t="s">
        <v>85</v>
      </c>
    </row>
    <row r="129" spans="2:65" s="11" customFormat="1" ht="13.5">
      <c r="B129" s="203"/>
      <c r="C129" s="204"/>
      <c r="D129" s="205" t="s">
        <v>146</v>
      </c>
      <c r="E129" s="206" t="s">
        <v>21</v>
      </c>
      <c r="F129" s="207" t="s">
        <v>682</v>
      </c>
      <c r="G129" s="204"/>
      <c r="H129" s="208">
        <v>1.1000000000000001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146</v>
      </c>
      <c r="AU129" s="214" t="s">
        <v>85</v>
      </c>
      <c r="AV129" s="11" t="s">
        <v>85</v>
      </c>
      <c r="AW129" s="11" t="s">
        <v>38</v>
      </c>
      <c r="AX129" s="11" t="s">
        <v>75</v>
      </c>
      <c r="AY129" s="214" t="s">
        <v>137</v>
      </c>
    </row>
    <row r="130" spans="2:65" s="12" customFormat="1" ht="13.5">
      <c r="B130" s="215"/>
      <c r="C130" s="216"/>
      <c r="D130" s="217" t="s">
        <v>146</v>
      </c>
      <c r="E130" s="218" t="s">
        <v>21</v>
      </c>
      <c r="F130" s="219" t="s">
        <v>148</v>
      </c>
      <c r="G130" s="216"/>
      <c r="H130" s="220">
        <v>1.1000000000000001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146</v>
      </c>
      <c r="AU130" s="226" t="s">
        <v>85</v>
      </c>
      <c r="AV130" s="12" t="s">
        <v>144</v>
      </c>
      <c r="AW130" s="12" t="s">
        <v>38</v>
      </c>
      <c r="AX130" s="12" t="s">
        <v>83</v>
      </c>
      <c r="AY130" s="226" t="s">
        <v>137</v>
      </c>
    </row>
    <row r="131" spans="2:65" s="1" customFormat="1" ht="22.5" customHeight="1">
      <c r="B131" s="39"/>
      <c r="C131" s="191" t="s">
        <v>10</v>
      </c>
      <c r="D131" s="191" t="s">
        <v>139</v>
      </c>
      <c r="E131" s="192" t="s">
        <v>683</v>
      </c>
      <c r="F131" s="193" t="s">
        <v>684</v>
      </c>
      <c r="G131" s="194" t="s">
        <v>170</v>
      </c>
      <c r="H131" s="195">
        <v>1228.98</v>
      </c>
      <c r="I131" s="196"/>
      <c r="J131" s="197">
        <f>ROUND(I131*H131,2)</f>
        <v>0</v>
      </c>
      <c r="K131" s="193" t="s">
        <v>143</v>
      </c>
      <c r="L131" s="59"/>
      <c r="M131" s="198" t="s">
        <v>21</v>
      </c>
      <c r="N131" s="199" t="s">
        <v>46</v>
      </c>
      <c r="O131" s="40"/>
      <c r="P131" s="200">
        <f>O131*H131</f>
        <v>0</v>
      </c>
      <c r="Q131" s="200">
        <v>3.6000000000000002E-4</v>
      </c>
      <c r="R131" s="200">
        <f>Q131*H131</f>
        <v>0.44243280000000001</v>
      </c>
      <c r="S131" s="200">
        <v>0</v>
      </c>
      <c r="T131" s="201">
        <f>S131*H131</f>
        <v>0</v>
      </c>
      <c r="AR131" s="22" t="s">
        <v>199</v>
      </c>
      <c r="AT131" s="22" t="s">
        <v>139</v>
      </c>
      <c r="AU131" s="22" t="s">
        <v>85</v>
      </c>
      <c r="AY131" s="22" t="s">
        <v>137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83</v>
      </c>
      <c r="BK131" s="202">
        <f>ROUND(I131*H131,2)</f>
        <v>0</v>
      </c>
      <c r="BL131" s="22" t="s">
        <v>199</v>
      </c>
      <c r="BM131" s="22" t="s">
        <v>685</v>
      </c>
    </row>
    <row r="132" spans="2:65" s="11" customFormat="1" ht="13.5">
      <c r="B132" s="203"/>
      <c r="C132" s="204"/>
      <c r="D132" s="205" t="s">
        <v>146</v>
      </c>
      <c r="E132" s="206" t="s">
        <v>21</v>
      </c>
      <c r="F132" s="207" t="s">
        <v>686</v>
      </c>
      <c r="G132" s="204"/>
      <c r="H132" s="208">
        <v>1228.98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146</v>
      </c>
      <c r="AU132" s="214" t="s">
        <v>85</v>
      </c>
      <c r="AV132" s="11" t="s">
        <v>85</v>
      </c>
      <c r="AW132" s="11" t="s">
        <v>38</v>
      </c>
      <c r="AX132" s="11" t="s">
        <v>75</v>
      </c>
      <c r="AY132" s="214" t="s">
        <v>137</v>
      </c>
    </row>
    <row r="133" spans="2:65" s="12" customFormat="1" ht="13.5">
      <c r="B133" s="215"/>
      <c r="C133" s="216"/>
      <c r="D133" s="217" t="s">
        <v>146</v>
      </c>
      <c r="E133" s="218" t="s">
        <v>21</v>
      </c>
      <c r="F133" s="219" t="s">
        <v>148</v>
      </c>
      <c r="G133" s="216"/>
      <c r="H133" s="220">
        <v>1228.98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146</v>
      </c>
      <c r="AU133" s="226" t="s">
        <v>85</v>
      </c>
      <c r="AV133" s="12" t="s">
        <v>144</v>
      </c>
      <c r="AW133" s="12" t="s">
        <v>38</v>
      </c>
      <c r="AX133" s="12" t="s">
        <v>83</v>
      </c>
      <c r="AY133" s="226" t="s">
        <v>137</v>
      </c>
    </row>
    <row r="134" spans="2:65" s="1" customFormat="1" ht="22.5" customHeight="1">
      <c r="B134" s="39"/>
      <c r="C134" s="230" t="s">
        <v>199</v>
      </c>
      <c r="D134" s="230" t="s">
        <v>182</v>
      </c>
      <c r="E134" s="231" t="s">
        <v>687</v>
      </c>
      <c r="F134" s="232" t="s">
        <v>688</v>
      </c>
      <c r="G134" s="233" t="s">
        <v>170</v>
      </c>
      <c r="H134" s="234">
        <v>1265</v>
      </c>
      <c r="I134" s="235"/>
      <c r="J134" s="236">
        <f>ROUND(I134*H134,2)</f>
        <v>0</v>
      </c>
      <c r="K134" s="232" t="s">
        <v>143</v>
      </c>
      <c r="L134" s="237"/>
      <c r="M134" s="238" t="s">
        <v>21</v>
      </c>
      <c r="N134" s="239" t="s">
        <v>46</v>
      </c>
      <c r="O134" s="40"/>
      <c r="P134" s="200">
        <f>O134*H134</f>
        <v>0</v>
      </c>
      <c r="Q134" s="200">
        <v>4.1000000000000003E-3</v>
      </c>
      <c r="R134" s="200">
        <f>Q134*H134</f>
        <v>5.1865000000000006</v>
      </c>
      <c r="S134" s="200">
        <v>0</v>
      </c>
      <c r="T134" s="201">
        <f>S134*H134</f>
        <v>0</v>
      </c>
      <c r="AR134" s="22" t="s">
        <v>278</v>
      </c>
      <c r="AT134" s="22" t="s">
        <v>182</v>
      </c>
      <c r="AU134" s="22" t="s">
        <v>85</v>
      </c>
      <c r="AY134" s="22" t="s">
        <v>137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83</v>
      </c>
      <c r="BK134" s="202">
        <f>ROUND(I134*H134,2)</f>
        <v>0</v>
      </c>
      <c r="BL134" s="22" t="s">
        <v>199</v>
      </c>
      <c r="BM134" s="22" t="s">
        <v>689</v>
      </c>
    </row>
    <row r="135" spans="2:65" s="11" customFormat="1" ht="13.5">
      <c r="B135" s="203"/>
      <c r="C135" s="204"/>
      <c r="D135" s="205" t="s">
        <v>146</v>
      </c>
      <c r="E135" s="206" t="s">
        <v>21</v>
      </c>
      <c r="F135" s="207" t="s">
        <v>690</v>
      </c>
      <c r="G135" s="204"/>
      <c r="H135" s="208">
        <v>1265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146</v>
      </c>
      <c r="AU135" s="214" t="s">
        <v>85</v>
      </c>
      <c r="AV135" s="11" t="s">
        <v>85</v>
      </c>
      <c r="AW135" s="11" t="s">
        <v>38</v>
      </c>
      <c r="AX135" s="11" t="s">
        <v>75</v>
      </c>
      <c r="AY135" s="214" t="s">
        <v>137</v>
      </c>
    </row>
    <row r="136" spans="2:65" s="12" customFormat="1" ht="13.5">
      <c r="B136" s="215"/>
      <c r="C136" s="216"/>
      <c r="D136" s="217" t="s">
        <v>146</v>
      </c>
      <c r="E136" s="218" t="s">
        <v>21</v>
      </c>
      <c r="F136" s="219" t="s">
        <v>148</v>
      </c>
      <c r="G136" s="216"/>
      <c r="H136" s="220">
        <v>1265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146</v>
      </c>
      <c r="AU136" s="226" t="s">
        <v>85</v>
      </c>
      <c r="AV136" s="12" t="s">
        <v>144</v>
      </c>
      <c r="AW136" s="12" t="s">
        <v>38</v>
      </c>
      <c r="AX136" s="12" t="s">
        <v>83</v>
      </c>
      <c r="AY136" s="226" t="s">
        <v>137</v>
      </c>
    </row>
    <row r="137" spans="2:65" s="1" customFormat="1" ht="44.25" customHeight="1">
      <c r="B137" s="39"/>
      <c r="C137" s="191" t="s">
        <v>204</v>
      </c>
      <c r="D137" s="191" t="s">
        <v>139</v>
      </c>
      <c r="E137" s="192" t="s">
        <v>691</v>
      </c>
      <c r="F137" s="193" t="s">
        <v>692</v>
      </c>
      <c r="G137" s="194" t="s">
        <v>170</v>
      </c>
      <c r="H137" s="195">
        <v>1446.79</v>
      </c>
      <c r="I137" s="196"/>
      <c r="J137" s="197">
        <f>ROUND(I137*H137,2)</f>
        <v>0</v>
      </c>
      <c r="K137" s="193" t="s">
        <v>143</v>
      </c>
      <c r="L137" s="59"/>
      <c r="M137" s="198" t="s">
        <v>21</v>
      </c>
      <c r="N137" s="199" t="s">
        <v>46</v>
      </c>
      <c r="O137" s="40"/>
      <c r="P137" s="200">
        <f>O137*H137</f>
        <v>0</v>
      </c>
      <c r="Q137" s="200">
        <v>2.4000000000000001E-4</v>
      </c>
      <c r="R137" s="200">
        <f>Q137*H137</f>
        <v>0.34722960000000003</v>
      </c>
      <c r="S137" s="200">
        <v>0</v>
      </c>
      <c r="T137" s="201">
        <f>S137*H137</f>
        <v>0</v>
      </c>
      <c r="AR137" s="22" t="s">
        <v>199</v>
      </c>
      <c r="AT137" s="22" t="s">
        <v>139</v>
      </c>
      <c r="AU137" s="22" t="s">
        <v>85</v>
      </c>
      <c r="AY137" s="22" t="s">
        <v>137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83</v>
      </c>
      <c r="BK137" s="202">
        <f>ROUND(I137*H137,2)</f>
        <v>0</v>
      </c>
      <c r="BL137" s="22" t="s">
        <v>199</v>
      </c>
      <c r="BM137" s="22" t="s">
        <v>693</v>
      </c>
    </row>
    <row r="138" spans="2:65" s="11" customFormat="1" ht="13.5">
      <c r="B138" s="203"/>
      <c r="C138" s="204"/>
      <c r="D138" s="205" t="s">
        <v>146</v>
      </c>
      <c r="E138" s="206" t="s">
        <v>21</v>
      </c>
      <c r="F138" s="207" t="s">
        <v>694</v>
      </c>
      <c r="G138" s="204"/>
      <c r="H138" s="208">
        <v>1446.79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146</v>
      </c>
      <c r="AU138" s="214" t="s">
        <v>85</v>
      </c>
      <c r="AV138" s="11" t="s">
        <v>85</v>
      </c>
      <c r="AW138" s="11" t="s">
        <v>38</v>
      </c>
      <c r="AX138" s="11" t="s">
        <v>75</v>
      </c>
      <c r="AY138" s="214" t="s">
        <v>137</v>
      </c>
    </row>
    <row r="139" spans="2:65" s="12" customFormat="1" ht="13.5">
      <c r="B139" s="215"/>
      <c r="C139" s="216"/>
      <c r="D139" s="217" t="s">
        <v>146</v>
      </c>
      <c r="E139" s="218" t="s">
        <v>21</v>
      </c>
      <c r="F139" s="219" t="s">
        <v>148</v>
      </c>
      <c r="G139" s="216"/>
      <c r="H139" s="220">
        <v>1446.79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146</v>
      </c>
      <c r="AU139" s="226" t="s">
        <v>85</v>
      </c>
      <c r="AV139" s="12" t="s">
        <v>144</v>
      </c>
      <c r="AW139" s="12" t="s">
        <v>38</v>
      </c>
      <c r="AX139" s="12" t="s">
        <v>83</v>
      </c>
      <c r="AY139" s="226" t="s">
        <v>137</v>
      </c>
    </row>
    <row r="140" spans="2:65" s="1" customFormat="1" ht="44.25" customHeight="1">
      <c r="B140" s="39"/>
      <c r="C140" s="191" t="s">
        <v>209</v>
      </c>
      <c r="D140" s="191" t="s">
        <v>139</v>
      </c>
      <c r="E140" s="192" t="s">
        <v>695</v>
      </c>
      <c r="F140" s="193" t="s">
        <v>696</v>
      </c>
      <c r="G140" s="194" t="s">
        <v>170</v>
      </c>
      <c r="H140" s="195">
        <v>174.05</v>
      </c>
      <c r="I140" s="196"/>
      <c r="J140" s="197">
        <f>ROUND(I140*H140,2)</f>
        <v>0</v>
      </c>
      <c r="K140" s="193" t="s">
        <v>143</v>
      </c>
      <c r="L140" s="59"/>
      <c r="M140" s="198" t="s">
        <v>21</v>
      </c>
      <c r="N140" s="199" t="s">
        <v>46</v>
      </c>
      <c r="O140" s="40"/>
      <c r="P140" s="200">
        <f>O140*H140</f>
        <v>0</v>
      </c>
      <c r="Q140" s="200">
        <v>3.8000000000000002E-4</v>
      </c>
      <c r="R140" s="200">
        <f>Q140*H140</f>
        <v>6.6139000000000003E-2</v>
      </c>
      <c r="S140" s="200">
        <v>0</v>
      </c>
      <c r="T140" s="201">
        <f>S140*H140</f>
        <v>0</v>
      </c>
      <c r="AR140" s="22" t="s">
        <v>199</v>
      </c>
      <c r="AT140" s="22" t="s">
        <v>139</v>
      </c>
      <c r="AU140" s="22" t="s">
        <v>85</v>
      </c>
      <c r="AY140" s="22" t="s">
        <v>137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2" t="s">
        <v>83</v>
      </c>
      <c r="BK140" s="202">
        <f>ROUND(I140*H140,2)</f>
        <v>0</v>
      </c>
      <c r="BL140" s="22" t="s">
        <v>199</v>
      </c>
      <c r="BM140" s="22" t="s">
        <v>697</v>
      </c>
    </row>
    <row r="141" spans="2:65" s="11" customFormat="1" ht="13.5">
      <c r="B141" s="203"/>
      <c r="C141" s="204"/>
      <c r="D141" s="205" t="s">
        <v>146</v>
      </c>
      <c r="E141" s="206" t="s">
        <v>21</v>
      </c>
      <c r="F141" s="207" t="s">
        <v>698</v>
      </c>
      <c r="G141" s="204"/>
      <c r="H141" s="208">
        <v>104.09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146</v>
      </c>
      <c r="AU141" s="214" t="s">
        <v>85</v>
      </c>
      <c r="AV141" s="11" t="s">
        <v>85</v>
      </c>
      <c r="AW141" s="11" t="s">
        <v>38</v>
      </c>
      <c r="AX141" s="11" t="s">
        <v>75</v>
      </c>
      <c r="AY141" s="214" t="s">
        <v>137</v>
      </c>
    </row>
    <row r="142" spans="2:65" s="11" customFormat="1" ht="13.5">
      <c r="B142" s="203"/>
      <c r="C142" s="204"/>
      <c r="D142" s="205" t="s">
        <v>146</v>
      </c>
      <c r="E142" s="206" t="s">
        <v>21</v>
      </c>
      <c r="F142" s="207" t="s">
        <v>699</v>
      </c>
      <c r="G142" s="204"/>
      <c r="H142" s="208">
        <v>69.959999999999994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146</v>
      </c>
      <c r="AU142" s="214" t="s">
        <v>85</v>
      </c>
      <c r="AV142" s="11" t="s">
        <v>85</v>
      </c>
      <c r="AW142" s="11" t="s">
        <v>38</v>
      </c>
      <c r="AX142" s="11" t="s">
        <v>75</v>
      </c>
      <c r="AY142" s="214" t="s">
        <v>137</v>
      </c>
    </row>
    <row r="143" spans="2:65" s="12" customFormat="1" ht="13.5">
      <c r="B143" s="215"/>
      <c r="C143" s="216"/>
      <c r="D143" s="217" t="s">
        <v>146</v>
      </c>
      <c r="E143" s="218" t="s">
        <v>21</v>
      </c>
      <c r="F143" s="219" t="s">
        <v>148</v>
      </c>
      <c r="G143" s="216"/>
      <c r="H143" s="220">
        <v>174.05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146</v>
      </c>
      <c r="AU143" s="226" t="s">
        <v>85</v>
      </c>
      <c r="AV143" s="12" t="s">
        <v>144</v>
      </c>
      <c r="AW143" s="12" t="s">
        <v>38</v>
      </c>
      <c r="AX143" s="12" t="s">
        <v>83</v>
      </c>
      <c r="AY143" s="226" t="s">
        <v>137</v>
      </c>
    </row>
    <row r="144" spans="2:65" s="1" customFormat="1" ht="22.5" customHeight="1">
      <c r="B144" s="39"/>
      <c r="C144" s="230" t="s">
        <v>214</v>
      </c>
      <c r="D144" s="230" t="s">
        <v>182</v>
      </c>
      <c r="E144" s="231" t="s">
        <v>700</v>
      </c>
      <c r="F144" s="232" t="s">
        <v>701</v>
      </c>
      <c r="G144" s="233" t="s">
        <v>170</v>
      </c>
      <c r="H144" s="234">
        <v>1670</v>
      </c>
      <c r="I144" s="235"/>
      <c r="J144" s="236">
        <f>ROUND(I144*H144,2)</f>
        <v>0</v>
      </c>
      <c r="K144" s="232" t="s">
        <v>143</v>
      </c>
      <c r="L144" s="237"/>
      <c r="M144" s="238" t="s">
        <v>21</v>
      </c>
      <c r="N144" s="239" t="s">
        <v>46</v>
      </c>
      <c r="O144" s="40"/>
      <c r="P144" s="200">
        <f>O144*H144</f>
        <v>0</v>
      </c>
      <c r="Q144" s="200">
        <v>1.9E-3</v>
      </c>
      <c r="R144" s="200">
        <f>Q144*H144</f>
        <v>3.173</v>
      </c>
      <c r="S144" s="200">
        <v>0</v>
      </c>
      <c r="T144" s="201">
        <f>S144*H144</f>
        <v>0</v>
      </c>
      <c r="AR144" s="22" t="s">
        <v>278</v>
      </c>
      <c r="AT144" s="22" t="s">
        <v>182</v>
      </c>
      <c r="AU144" s="22" t="s">
        <v>85</v>
      </c>
      <c r="AY144" s="22" t="s">
        <v>137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83</v>
      </c>
      <c r="BK144" s="202">
        <f>ROUND(I144*H144,2)</f>
        <v>0</v>
      </c>
      <c r="BL144" s="22" t="s">
        <v>199</v>
      </c>
      <c r="BM144" s="22" t="s">
        <v>702</v>
      </c>
    </row>
    <row r="145" spans="2:65" s="11" customFormat="1" ht="13.5">
      <c r="B145" s="203"/>
      <c r="C145" s="204"/>
      <c r="D145" s="205" t="s">
        <v>146</v>
      </c>
      <c r="E145" s="206" t="s">
        <v>21</v>
      </c>
      <c r="F145" s="207" t="s">
        <v>703</v>
      </c>
      <c r="G145" s="204"/>
      <c r="H145" s="208">
        <v>1670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146</v>
      </c>
      <c r="AU145" s="214" t="s">
        <v>85</v>
      </c>
      <c r="AV145" s="11" t="s">
        <v>85</v>
      </c>
      <c r="AW145" s="11" t="s">
        <v>38</v>
      </c>
      <c r="AX145" s="11" t="s">
        <v>75</v>
      </c>
      <c r="AY145" s="214" t="s">
        <v>137</v>
      </c>
    </row>
    <row r="146" spans="2:65" s="12" customFormat="1" ht="13.5">
      <c r="B146" s="215"/>
      <c r="C146" s="216"/>
      <c r="D146" s="217" t="s">
        <v>146</v>
      </c>
      <c r="E146" s="218" t="s">
        <v>21</v>
      </c>
      <c r="F146" s="219" t="s">
        <v>148</v>
      </c>
      <c r="G146" s="216"/>
      <c r="H146" s="220">
        <v>1670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146</v>
      </c>
      <c r="AU146" s="226" t="s">
        <v>85</v>
      </c>
      <c r="AV146" s="12" t="s">
        <v>144</v>
      </c>
      <c r="AW146" s="12" t="s">
        <v>38</v>
      </c>
      <c r="AX146" s="12" t="s">
        <v>83</v>
      </c>
      <c r="AY146" s="226" t="s">
        <v>137</v>
      </c>
    </row>
    <row r="147" spans="2:65" s="1" customFormat="1" ht="31.5" customHeight="1">
      <c r="B147" s="39"/>
      <c r="C147" s="191" t="s">
        <v>218</v>
      </c>
      <c r="D147" s="191" t="s">
        <v>139</v>
      </c>
      <c r="E147" s="192" t="s">
        <v>704</v>
      </c>
      <c r="F147" s="193" t="s">
        <v>705</v>
      </c>
      <c r="G147" s="194" t="s">
        <v>170</v>
      </c>
      <c r="H147" s="195">
        <v>1620.84</v>
      </c>
      <c r="I147" s="196"/>
      <c r="J147" s="197">
        <f>ROUND(I147*H147,2)</f>
        <v>0</v>
      </c>
      <c r="K147" s="193" t="s">
        <v>143</v>
      </c>
      <c r="L147" s="59"/>
      <c r="M147" s="198" t="s">
        <v>21</v>
      </c>
      <c r="N147" s="199" t="s">
        <v>46</v>
      </c>
      <c r="O147" s="40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2" t="s">
        <v>199</v>
      </c>
      <c r="AT147" s="22" t="s">
        <v>139</v>
      </c>
      <c r="AU147" s="22" t="s">
        <v>85</v>
      </c>
      <c r="AY147" s="22" t="s">
        <v>137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2" t="s">
        <v>83</v>
      </c>
      <c r="BK147" s="202">
        <f>ROUND(I147*H147,2)</f>
        <v>0</v>
      </c>
      <c r="BL147" s="22" t="s">
        <v>199</v>
      </c>
      <c r="BM147" s="22" t="s">
        <v>706</v>
      </c>
    </row>
    <row r="148" spans="2:65" s="11" customFormat="1" ht="13.5">
      <c r="B148" s="203"/>
      <c r="C148" s="204"/>
      <c r="D148" s="205" t="s">
        <v>146</v>
      </c>
      <c r="E148" s="206" t="s">
        <v>21</v>
      </c>
      <c r="F148" s="207" t="s">
        <v>707</v>
      </c>
      <c r="G148" s="204"/>
      <c r="H148" s="208">
        <v>1620.84</v>
      </c>
      <c r="I148" s="209"/>
      <c r="J148" s="204"/>
      <c r="K148" s="204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146</v>
      </c>
      <c r="AU148" s="214" t="s">
        <v>85</v>
      </c>
      <c r="AV148" s="11" t="s">
        <v>85</v>
      </c>
      <c r="AW148" s="11" t="s">
        <v>38</v>
      </c>
      <c r="AX148" s="11" t="s">
        <v>75</v>
      </c>
      <c r="AY148" s="214" t="s">
        <v>137</v>
      </c>
    </row>
    <row r="149" spans="2:65" s="12" customFormat="1" ht="13.5">
      <c r="B149" s="215"/>
      <c r="C149" s="216"/>
      <c r="D149" s="217" t="s">
        <v>146</v>
      </c>
      <c r="E149" s="218" t="s">
        <v>21</v>
      </c>
      <c r="F149" s="219" t="s">
        <v>148</v>
      </c>
      <c r="G149" s="216"/>
      <c r="H149" s="220">
        <v>1620.84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146</v>
      </c>
      <c r="AU149" s="226" t="s">
        <v>85</v>
      </c>
      <c r="AV149" s="12" t="s">
        <v>144</v>
      </c>
      <c r="AW149" s="12" t="s">
        <v>38</v>
      </c>
      <c r="AX149" s="12" t="s">
        <v>83</v>
      </c>
      <c r="AY149" s="226" t="s">
        <v>137</v>
      </c>
    </row>
    <row r="150" spans="2:65" s="1" customFormat="1" ht="22.5" customHeight="1">
      <c r="B150" s="39"/>
      <c r="C150" s="230" t="s">
        <v>9</v>
      </c>
      <c r="D150" s="230" t="s">
        <v>182</v>
      </c>
      <c r="E150" s="231" t="s">
        <v>708</v>
      </c>
      <c r="F150" s="232" t="s">
        <v>709</v>
      </c>
      <c r="G150" s="233" t="s">
        <v>170</v>
      </c>
      <c r="H150" s="234">
        <v>1782.924</v>
      </c>
      <c r="I150" s="235"/>
      <c r="J150" s="236">
        <f>ROUND(I150*H150,2)</f>
        <v>0</v>
      </c>
      <c r="K150" s="232" t="s">
        <v>143</v>
      </c>
      <c r="L150" s="237"/>
      <c r="M150" s="238" t="s">
        <v>21</v>
      </c>
      <c r="N150" s="239" t="s">
        <v>46</v>
      </c>
      <c r="O150" s="40"/>
      <c r="P150" s="200">
        <f>O150*H150</f>
        <v>0</v>
      </c>
      <c r="Q150" s="200">
        <v>2.9999999999999997E-4</v>
      </c>
      <c r="R150" s="200">
        <f>Q150*H150</f>
        <v>0.53487719999999994</v>
      </c>
      <c r="S150" s="200">
        <v>0</v>
      </c>
      <c r="T150" s="201">
        <f>S150*H150</f>
        <v>0</v>
      </c>
      <c r="AR150" s="22" t="s">
        <v>278</v>
      </c>
      <c r="AT150" s="22" t="s">
        <v>182</v>
      </c>
      <c r="AU150" s="22" t="s">
        <v>85</v>
      </c>
      <c r="AY150" s="22" t="s">
        <v>137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2" t="s">
        <v>83</v>
      </c>
      <c r="BK150" s="202">
        <f>ROUND(I150*H150,2)</f>
        <v>0</v>
      </c>
      <c r="BL150" s="22" t="s">
        <v>199</v>
      </c>
      <c r="BM150" s="22" t="s">
        <v>710</v>
      </c>
    </row>
    <row r="151" spans="2:65" s="11" customFormat="1" ht="13.5">
      <c r="B151" s="203"/>
      <c r="C151" s="204"/>
      <c r="D151" s="205" t="s">
        <v>146</v>
      </c>
      <c r="E151" s="206" t="s">
        <v>21</v>
      </c>
      <c r="F151" s="207" t="s">
        <v>711</v>
      </c>
      <c r="G151" s="204"/>
      <c r="H151" s="208">
        <v>1782.924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146</v>
      </c>
      <c r="AU151" s="214" t="s">
        <v>85</v>
      </c>
      <c r="AV151" s="11" t="s">
        <v>85</v>
      </c>
      <c r="AW151" s="11" t="s">
        <v>38</v>
      </c>
      <c r="AX151" s="11" t="s">
        <v>75</v>
      </c>
      <c r="AY151" s="214" t="s">
        <v>137</v>
      </c>
    </row>
    <row r="152" spans="2:65" s="12" customFormat="1" ht="13.5">
      <c r="B152" s="215"/>
      <c r="C152" s="216"/>
      <c r="D152" s="217" t="s">
        <v>146</v>
      </c>
      <c r="E152" s="218" t="s">
        <v>21</v>
      </c>
      <c r="F152" s="219" t="s">
        <v>148</v>
      </c>
      <c r="G152" s="216"/>
      <c r="H152" s="220">
        <v>1782.924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146</v>
      </c>
      <c r="AU152" s="226" t="s">
        <v>85</v>
      </c>
      <c r="AV152" s="12" t="s">
        <v>144</v>
      </c>
      <c r="AW152" s="12" t="s">
        <v>38</v>
      </c>
      <c r="AX152" s="12" t="s">
        <v>83</v>
      </c>
      <c r="AY152" s="226" t="s">
        <v>137</v>
      </c>
    </row>
    <row r="153" spans="2:65" s="1" customFormat="1" ht="31.5" customHeight="1">
      <c r="B153" s="39"/>
      <c r="C153" s="191" t="s">
        <v>227</v>
      </c>
      <c r="D153" s="191" t="s">
        <v>139</v>
      </c>
      <c r="E153" s="192" t="s">
        <v>712</v>
      </c>
      <c r="F153" s="193" t="s">
        <v>713</v>
      </c>
      <c r="G153" s="194" t="s">
        <v>240</v>
      </c>
      <c r="H153" s="195">
        <v>3200</v>
      </c>
      <c r="I153" s="196"/>
      <c r="J153" s="197">
        <f>ROUND(I153*H153,2)</f>
        <v>0</v>
      </c>
      <c r="K153" s="193" t="s">
        <v>143</v>
      </c>
      <c r="L153" s="59"/>
      <c r="M153" s="198" t="s">
        <v>21</v>
      </c>
      <c r="N153" s="199" t="s">
        <v>46</v>
      </c>
      <c r="O153" s="40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2" t="s">
        <v>199</v>
      </c>
      <c r="AT153" s="22" t="s">
        <v>139</v>
      </c>
      <c r="AU153" s="22" t="s">
        <v>85</v>
      </c>
      <c r="AY153" s="22" t="s">
        <v>137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2" t="s">
        <v>83</v>
      </c>
      <c r="BK153" s="202">
        <f>ROUND(I153*H153,2)</f>
        <v>0</v>
      </c>
      <c r="BL153" s="22" t="s">
        <v>199</v>
      </c>
      <c r="BM153" s="22" t="s">
        <v>714</v>
      </c>
    </row>
    <row r="154" spans="2:65" s="11" customFormat="1" ht="13.5">
      <c r="B154" s="203"/>
      <c r="C154" s="204"/>
      <c r="D154" s="205" t="s">
        <v>146</v>
      </c>
      <c r="E154" s="206" t="s">
        <v>21</v>
      </c>
      <c r="F154" s="207" t="s">
        <v>715</v>
      </c>
      <c r="G154" s="204"/>
      <c r="H154" s="208">
        <v>888</v>
      </c>
      <c r="I154" s="209"/>
      <c r="J154" s="204"/>
      <c r="K154" s="204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146</v>
      </c>
      <c r="AU154" s="214" t="s">
        <v>85</v>
      </c>
      <c r="AV154" s="11" t="s">
        <v>85</v>
      </c>
      <c r="AW154" s="11" t="s">
        <v>38</v>
      </c>
      <c r="AX154" s="11" t="s">
        <v>75</v>
      </c>
      <c r="AY154" s="214" t="s">
        <v>137</v>
      </c>
    </row>
    <row r="155" spans="2:65" s="11" customFormat="1" ht="13.5">
      <c r="B155" s="203"/>
      <c r="C155" s="204"/>
      <c r="D155" s="205" t="s">
        <v>146</v>
      </c>
      <c r="E155" s="206" t="s">
        <v>21</v>
      </c>
      <c r="F155" s="207" t="s">
        <v>716</v>
      </c>
      <c r="G155" s="204"/>
      <c r="H155" s="208">
        <v>564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146</v>
      </c>
      <c r="AU155" s="214" t="s">
        <v>85</v>
      </c>
      <c r="AV155" s="11" t="s">
        <v>85</v>
      </c>
      <c r="AW155" s="11" t="s">
        <v>38</v>
      </c>
      <c r="AX155" s="11" t="s">
        <v>75</v>
      </c>
      <c r="AY155" s="214" t="s">
        <v>137</v>
      </c>
    </row>
    <row r="156" spans="2:65" s="11" customFormat="1" ht="13.5">
      <c r="B156" s="203"/>
      <c r="C156" s="204"/>
      <c r="D156" s="205" t="s">
        <v>146</v>
      </c>
      <c r="E156" s="206" t="s">
        <v>21</v>
      </c>
      <c r="F156" s="207" t="s">
        <v>717</v>
      </c>
      <c r="G156" s="204"/>
      <c r="H156" s="208">
        <v>1748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146</v>
      </c>
      <c r="AU156" s="214" t="s">
        <v>85</v>
      </c>
      <c r="AV156" s="11" t="s">
        <v>85</v>
      </c>
      <c r="AW156" s="11" t="s">
        <v>38</v>
      </c>
      <c r="AX156" s="11" t="s">
        <v>75</v>
      </c>
      <c r="AY156" s="214" t="s">
        <v>137</v>
      </c>
    </row>
    <row r="157" spans="2:65" s="12" customFormat="1" ht="13.5">
      <c r="B157" s="215"/>
      <c r="C157" s="216"/>
      <c r="D157" s="217" t="s">
        <v>146</v>
      </c>
      <c r="E157" s="218" t="s">
        <v>21</v>
      </c>
      <c r="F157" s="219" t="s">
        <v>148</v>
      </c>
      <c r="G157" s="216"/>
      <c r="H157" s="220">
        <v>3200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146</v>
      </c>
      <c r="AU157" s="226" t="s">
        <v>85</v>
      </c>
      <c r="AV157" s="12" t="s">
        <v>144</v>
      </c>
      <c r="AW157" s="12" t="s">
        <v>38</v>
      </c>
      <c r="AX157" s="12" t="s">
        <v>83</v>
      </c>
      <c r="AY157" s="226" t="s">
        <v>137</v>
      </c>
    </row>
    <row r="158" spans="2:65" s="1" customFormat="1" ht="31.5" customHeight="1">
      <c r="B158" s="39"/>
      <c r="C158" s="191" t="s">
        <v>232</v>
      </c>
      <c r="D158" s="191" t="s">
        <v>139</v>
      </c>
      <c r="E158" s="192" t="s">
        <v>718</v>
      </c>
      <c r="F158" s="193" t="s">
        <v>719</v>
      </c>
      <c r="G158" s="194" t="s">
        <v>160</v>
      </c>
      <c r="H158" s="195">
        <v>894.6</v>
      </c>
      <c r="I158" s="196"/>
      <c r="J158" s="197">
        <f>ROUND(I158*H158,2)</f>
        <v>0</v>
      </c>
      <c r="K158" s="193" t="s">
        <v>143</v>
      </c>
      <c r="L158" s="59"/>
      <c r="M158" s="198" t="s">
        <v>21</v>
      </c>
      <c r="N158" s="199" t="s">
        <v>46</v>
      </c>
      <c r="O158" s="40"/>
      <c r="P158" s="200">
        <f>O158*H158</f>
        <v>0</v>
      </c>
      <c r="Q158" s="200">
        <v>3.8000000000000002E-4</v>
      </c>
      <c r="R158" s="200">
        <f>Q158*H158</f>
        <v>0.33994800000000003</v>
      </c>
      <c r="S158" s="200">
        <v>0</v>
      </c>
      <c r="T158" s="201">
        <f>S158*H158</f>
        <v>0</v>
      </c>
      <c r="AR158" s="22" t="s">
        <v>199</v>
      </c>
      <c r="AT158" s="22" t="s">
        <v>139</v>
      </c>
      <c r="AU158" s="22" t="s">
        <v>85</v>
      </c>
      <c r="AY158" s="22" t="s">
        <v>137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2" t="s">
        <v>83</v>
      </c>
      <c r="BK158" s="202">
        <f>ROUND(I158*H158,2)</f>
        <v>0</v>
      </c>
      <c r="BL158" s="22" t="s">
        <v>199</v>
      </c>
      <c r="BM158" s="22" t="s">
        <v>720</v>
      </c>
    </row>
    <row r="159" spans="2:65" s="11" customFormat="1" ht="13.5">
      <c r="B159" s="203"/>
      <c r="C159" s="204"/>
      <c r="D159" s="205" t="s">
        <v>146</v>
      </c>
      <c r="E159" s="206" t="s">
        <v>21</v>
      </c>
      <c r="F159" s="207" t="s">
        <v>721</v>
      </c>
      <c r="G159" s="204"/>
      <c r="H159" s="208">
        <v>607.4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146</v>
      </c>
      <c r="AU159" s="214" t="s">
        <v>85</v>
      </c>
      <c r="AV159" s="11" t="s">
        <v>85</v>
      </c>
      <c r="AW159" s="11" t="s">
        <v>38</v>
      </c>
      <c r="AX159" s="11" t="s">
        <v>75</v>
      </c>
      <c r="AY159" s="214" t="s">
        <v>137</v>
      </c>
    </row>
    <row r="160" spans="2:65" s="11" customFormat="1" ht="13.5">
      <c r="B160" s="203"/>
      <c r="C160" s="204"/>
      <c r="D160" s="205" t="s">
        <v>146</v>
      </c>
      <c r="E160" s="206" t="s">
        <v>21</v>
      </c>
      <c r="F160" s="207" t="s">
        <v>722</v>
      </c>
      <c r="G160" s="204"/>
      <c r="H160" s="208">
        <v>156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146</v>
      </c>
      <c r="AU160" s="214" t="s">
        <v>85</v>
      </c>
      <c r="AV160" s="11" t="s">
        <v>85</v>
      </c>
      <c r="AW160" s="11" t="s">
        <v>38</v>
      </c>
      <c r="AX160" s="11" t="s">
        <v>75</v>
      </c>
      <c r="AY160" s="214" t="s">
        <v>137</v>
      </c>
    </row>
    <row r="161" spans="2:65" s="11" customFormat="1" ht="13.5">
      <c r="B161" s="203"/>
      <c r="C161" s="204"/>
      <c r="D161" s="205" t="s">
        <v>146</v>
      </c>
      <c r="E161" s="206" t="s">
        <v>21</v>
      </c>
      <c r="F161" s="207" t="s">
        <v>723</v>
      </c>
      <c r="G161" s="204"/>
      <c r="H161" s="208">
        <v>84</v>
      </c>
      <c r="I161" s="209"/>
      <c r="J161" s="204"/>
      <c r="K161" s="204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146</v>
      </c>
      <c r="AU161" s="214" t="s">
        <v>85</v>
      </c>
      <c r="AV161" s="11" t="s">
        <v>85</v>
      </c>
      <c r="AW161" s="11" t="s">
        <v>38</v>
      </c>
      <c r="AX161" s="11" t="s">
        <v>75</v>
      </c>
      <c r="AY161" s="214" t="s">
        <v>137</v>
      </c>
    </row>
    <row r="162" spans="2:65" s="11" customFormat="1" ht="13.5">
      <c r="B162" s="203"/>
      <c r="C162" s="204"/>
      <c r="D162" s="205" t="s">
        <v>146</v>
      </c>
      <c r="E162" s="206" t="s">
        <v>21</v>
      </c>
      <c r="F162" s="207" t="s">
        <v>724</v>
      </c>
      <c r="G162" s="204"/>
      <c r="H162" s="208">
        <v>47.2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146</v>
      </c>
      <c r="AU162" s="214" t="s">
        <v>85</v>
      </c>
      <c r="AV162" s="11" t="s">
        <v>85</v>
      </c>
      <c r="AW162" s="11" t="s">
        <v>38</v>
      </c>
      <c r="AX162" s="11" t="s">
        <v>75</v>
      </c>
      <c r="AY162" s="214" t="s">
        <v>137</v>
      </c>
    </row>
    <row r="163" spans="2:65" s="12" customFormat="1" ht="13.5">
      <c r="B163" s="215"/>
      <c r="C163" s="216"/>
      <c r="D163" s="217" t="s">
        <v>146</v>
      </c>
      <c r="E163" s="218" t="s">
        <v>21</v>
      </c>
      <c r="F163" s="219" t="s">
        <v>148</v>
      </c>
      <c r="G163" s="216"/>
      <c r="H163" s="220">
        <v>894.6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146</v>
      </c>
      <c r="AU163" s="226" t="s">
        <v>85</v>
      </c>
      <c r="AV163" s="12" t="s">
        <v>144</v>
      </c>
      <c r="AW163" s="12" t="s">
        <v>38</v>
      </c>
      <c r="AX163" s="12" t="s">
        <v>83</v>
      </c>
      <c r="AY163" s="226" t="s">
        <v>137</v>
      </c>
    </row>
    <row r="164" spans="2:65" s="1" customFormat="1" ht="22.5" customHeight="1">
      <c r="B164" s="39"/>
      <c r="C164" s="230" t="s">
        <v>237</v>
      </c>
      <c r="D164" s="230" t="s">
        <v>182</v>
      </c>
      <c r="E164" s="231" t="s">
        <v>725</v>
      </c>
      <c r="F164" s="232" t="s">
        <v>726</v>
      </c>
      <c r="G164" s="233" t="s">
        <v>170</v>
      </c>
      <c r="H164" s="234">
        <v>180</v>
      </c>
      <c r="I164" s="235"/>
      <c r="J164" s="236">
        <f>ROUND(I164*H164,2)</f>
        <v>0</v>
      </c>
      <c r="K164" s="232" t="s">
        <v>143</v>
      </c>
      <c r="L164" s="237"/>
      <c r="M164" s="238" t="s">
        <v>21</v>
      </c>
      <c r="N164" s="239" t="s">
        <v>46</v>
      </c>
      <c r="O164" s="40"/>
      <c r="P164" s="200">
        <f>O164*H164</f>
        <v>0</v>
      </c>
      <c r="Q164" s="200">
        <v>2.64E-3</v>
      </c>
      <c r="R164" s="200">
        <f>Q164*H164</f>
        <v>0.47520000000000001</v>
      </c>
      <c r="S164" s="200">
        <v>0</v>
      </c>
      <c r="T164" s="201">
        <f>S164*H164</f>
        <v>0</v>
      </c>
      <c r="AR164" s="22" t="s">
        <v>278</v>
      </c>
      <c r="AT164" s="22" t="s">
        <v>182</v>
      </c>
      <c r="AU164" s="22" t="s">
        <v>85</v>
      </c>
      <c r="AY164" s="22" t="s">
        <v>137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83</v>
      </c>
      <c r="BK164" s="202">
        <f>ROUND(I164*H164,2)</f>
        <v>0</v>
      </c>
      <c r="BL164" s="22" t="s">
        <v>199</v>
      </c>
      <c r="BM164" s="22" t="s">
        <v>727</v>
      </c>
    </row>
    <row r="165" spans="2:65" s="11" customFormat="1" ht="13.5">
      <c r="B165" s="203"/>
      <c r="C165" s="204"/>
      <c r="D165" s="205" t="s">
        <v>146</v>
      </c>
      <c r="E165" s="206" t="s">
        <v>21</v>
      </c>
      <c r="F165" s="207" t="s">
        <v>728</v>
      </c>
      <c r="G165" s="204"/>
      <c r="H165" s="208">
        <v>180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146</v>
      </c>
      <c r="AU165" s="214" t="s">
        <v>85</v>
      </c>
      <c r="AV165" s="11" t="s">
        <v>85</v>
      </c>
      <c r="AW165" s="11" t="s">
        <v>38</v>
      </c>
      <c r="AX165" s="11" t="s">
        <v>75</v>
      </c>
      <c r="AY165" s="214" t="s">
        <v>137</v>
      </c>
    </row>
    <row r="166" spans="2:65" s="12" customFormat="1" ht="13.5">
      <c r="B166" s="215"/>
      <c r="C166" s="216"/>
      <c r="D166" s="217" t="s">
        <v>146</v>
      </c>
      <c r="E166" s="218" t="s">
        <v>21</v>
      </c>
      <c r="F166" s="219" t="s">
        <v>148</v>
      </c>
      <c r="G166" s="216"/>
      <c r="H166" s="220">
        <v>180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146</v>
      </c>
      <c r="AU166" s="226" t="s">
        <v>85</v>
      </c>
      <c r="AV166" s="12" t="s">
        <v>144</v>
      </c>
      <c r="AW166" s="12" t="s">
        <v>38</v>
      </c>
      <c r="AX166" s="12" t="s">
        <v>83</v>
      </c>
      <c r="AY166" s="226" t="s">
        <v>137</v>
      </c>
    </row>
    <row r="167" spans="2:65" s="1" customFormat="1" ht="22.5" customHeight="1">
      <c r="B167" s="39"/>
      <c r="C167" s="191" t="s">
        <v>243</v>
      </c>
      <c r="D167" s="191" t="s">
        <v>139</v>
      </c>
      <c r="E167" s="192" t="s">
        <v>729</v>
      </c>
      <c r="F167" s="193" t="s">
        <v>730</v>
      </c>
      <c r="G167" s="194" t="s">
        <v>170</v>
      </c>
      <c r="H167" s="195">
        <v>1462.83</v>
      </c>
      <c r="I167" s="196"/>
      <c r="J167" s="197">
        <f>ROUND(I167*H167,2)</f>
        <v>0</v>
      </c>
      <c r="K167" s="193" t="s">
        <v>143</v>
      </c>
      <c r="L167" s="59"/>
      <c r="M167" s="198" t="s">
        <v>21</v>
      </c>
      <c r="N167" s="199" t="s">
        <v>46</v>
      </c>
      <c r="O167" s="40"/>
      <c r="P167" s="200">
        <f>O167*H167</f>
        <v>0</v>
      </c>
      <c r="Q167" s="200">
        <v>0</v>
      </c>
      <c r="R167" s="200">
        <f>Q167*H167</f>
        <v>0</v>
      </c>
      <c r="S167" s="200">
        <v>8.0000000000000002E-3</v>
      </c>
      <c r="T167" s="201">
        <f>S167*H167</f>
        <v>11.702639999999999</v>
      </c>
      <c r="AR167" s="22" t="s">
        <v>199</v>
      </c>
      <c r="AT167" s="22" t="s">
        <v>139</v>
      </c>
      <c r="AU167" s="22" t="s">
        <v>85</v>
      </c>
      <c r="AY167" s="22" t="s">
        <v>137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83</v>
      </c>
      <c r="BK167" s="202">
        <f>ROUND(I167*H167,2)</f>
        <v>0</v>
      </c>
      <c r="BL167" s="22" t="s">
        <v>199</v>
      </c>
      <c r="BM167" s="22" t="s">
        <v>731</v>
      </c>
    </row>
    <row r="168" spans="2:65" s="11" customFormat="1" ht="13.5">
      <c r="B168" s="203"/>
      <c r="C168" s="204"/>
      <c r="D168" s="205" t="s">
        <v>146</v>
      </c>
      <c r="E168" s="206" t="s">
        <v>21</v>
      </c>
      <c r="F168" s="207" t="s">
        <v>732</v>
      </c>
      <c r="G168" s="204"/>
      <c r="H168" s="208">
        <v>1462.83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146</v>
      </c>
      <c r="AU168" s="214" t="s">
        <v>85</v>
      </c>
      <c r="AV168" s="11" t="s">
        <v>85</v>
      </c>
      <c r="AW168" s="11" t="s">
        <v>38</v>
      </c>
      <c r="AX168" s="11" t="s">
        <v>75</v>
      </c>
      <c r="AY168" s="214" t="s">
        <v>137</v>
      </c>
    </row>
    <row r="169" spans="2:65" s="12" customFormat="1" ht="13.5">
      <c r="B169" s="215"/>
      <c r="C169" s="216"/>
      <c r="D169" s="217" t="s">
        <v>146</v>
      </c>
      <c r="E169" s="218" t="s">
        <v>21</v>
      </c>
      <c r="F169" s="219" t="s">
        <v>148</v>
      </c>
      <c r="G169" s="216"/>
      <c r="H169" s="220">
        <v>1462.83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146</v>
      </c>
      <c r="AU169" s="226" t="s">
        <v>85</v>
      </c>
      <c r="AV169" s="12" t="s">
        <v>144</v>
      </c>
      <c r="AW169" s="12" t="s">
        <v>38</v>
      </c>
      <c r="AX169" s="12" t="s">
        <v>83</v>
      </c>
      <c r="AY169" s="226" t="s">
        <v>137</v>
      </c>
    </row>
    <row r="170" spans="2:65" s="1" customFormat="1" ht="31.5" customHeight="1">
      <c r="B170" s="39"/>
      <c r="C170" s="191" t="s">
        <v>247</v>
      </c>
      <c r="D170" s="191" t="s">
        <v>139</v>
      </c>
      <c r="E170" s="192" t="s">
        <v>733</v>
      </c>
      <c r="F170" s="193" t="s">
        <v>734</v>
      </c>
      <c r="G170" s="194" t="s">
        <v>382</v>
      </c>
      <c r="H170" s="242"/>
      <c r="I170" s="196"/>
      <c r="J170" s="197">
        <f>ROUND(I170*H170,2)</f>
        <v>0</v>
      </c>
      <c r="K170" s="193" t="s">
        <v>143</v>
      </c>
      <c r="L170" s="59"/>
      <c r="M170" s="198" t="s">
        <v>21</v>
      </c>
      <c r="N170" s="199" t="s">
        <v>46</v>
      </c>
      <c r="O170" s="40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2" t="s">
        <v>199</v>
      </c>
      <c r="AT170" s="22" t="s">
        <v>139</v>
      </c>
      <c r="AU170" s="22" t="s">
        <v>85</v>
      </c>
      <c r="AY170" s="22" t="s">
        <v>137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2" t="s">
        <v>83</v>
      </c>
      <c r="BK170" s="202">
        <f>ROUND(I170*H170,2)</f>
        <v>0</v>
      </c>
      <c r="BL170" s="22" t="s">
        <v>199</v>
      </c>
      <c r="BM170" s="22" t="s">
        <v>735</v>
      </c>
    </row>
    <row r="171" spans="2:65" s="10" customFormat="1" ht="29.85" customHeight="1">
      <c r="B171" s="174"/>
      <c r="C171" s="175"/>
      <c r="D171" s="188" t="s">
        <v>74</v>
      </c>
      <c r="E171" s="189" t="s">
        <v>384</v>
      </c>
      <c r="F171" s="189" t="s">
        <v>385</v>
      </c>
      <c r="G171" s="175"/>
      <c r="H171" s="175"/>
      <c r="I171" s="178"/>
      <c r="J171" s="190">
        <f>BK171</f>
        <v>0</v>
      </c>
      <c r="K171" s="175"/>
      <c r="L171" s="180"/>
      <c r="M171" s="181"/>
      <c r="N171" s="182"/>
      <c r="O171" s="182"/>
      <c r="P171" s="183">
        <f>SUM(P172:P190)</f>
        <v>0</v>
      </c>
      <c r="Q171" s="182"/>
      <c r="R171" s="183">
        <f>SUM(R172:R190)</f>
        <v>16.892668200000003</v>
      </c>
      <c r="S171" s="182"/>
      <c r="T171" s="184">
        <f>SUM(T172:T190)</f>
        <v>0</v>
      </c>
      <c r="AR171" s="185" t="s">
        <v>85</v>
      </c>
      <c r="AT171" s="186" t="s">
        <v>74</v>
      </c>
      <c r="AU171" s="186" t="s">
        <v>83</v>
      </c>
      <c r="AY171" s="185" t="s">
        <v>137</v>
      </c>
      <c r="BK171" s="187">
        <f>SUM(BK172:BK190)</f>
        <v>0</v>
      </c>
    </row>
    <row r="172" spans="2:65" s="1" customFormat="1" ht="31.5" customHeight="1">
      <c r="B172" s="39"/>
      <c r="C172" s="191" t="s">
        <v>251</v>
      </c>
      <c r="D172" s="191" t="s">
        <v>139</v>
      </c>
      <c r="E172" s="192" t="s">
        <v>736</v>
      </c>
      <c r="F172" s="193" t="s">
        <v>737</v>
      </c>
      <c r="G172" s="194" t="s">
        <v>170</v>
      </c>
      <c r="H172" s="195">
        <v>416</v>
      </c>
      <c r="I172" s="196"/>
      <c r="J172" s="197">
        <f>ROUND(I172*H172,2)</f>
        <v>0</v>
      </c>
      <c r="K172" s="193" t="s">
        <v>143</v>
      </c>
      <c r="L172" s="59"/>
      <c r="M172" s="198" t="s">
        <v>21</v>
      </c>
      <c r="N172" s="199" t="s">
        <v>46</v>
      </c>
      <c r="O172" s="40"/>
      <c r="P172" s="200">
        <f>O172*H172</f>
        <v>0</v>
      </c>
      <c r="Q172" s="200">
        <v>6.0000000000000001E-3</v>
      </c>
      <c r="R172" s="200">
        <f>Q172*H172</f>
        <v>2.496</v>
      </c>
      <c r="S172" s="200">
        <v>0</v>
      </c>
      <c r="T172" s="201">
        <f>S172*H172</f>
        <v>0</v>
      </c>
      <c r="AR172" s="22" t="s">
        <v>199</v>
      </c>
      <c r="AT172" s="22" t="s">
        <v>139</v>
      </c>
      <c r="AU172" s="22" t="s">
        <v>85</v>
      </c>
      <c r="AY172" s="22" t="s">
        <v>137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2" t="s">
        <v>83</v>
      </c>
      <c r="BK172" s="202">
        <f>ROUND(I172*H172,2)</f>
        <v>0</v>
      </c>
      <c r="BL172" s="22" t="s">
        <v>199</v>
      </c>
      <c r="BM172" s="22" t="s">
        <v>738</v>
      </c>
    </row>
    <row r="173" spans="2:65" s="11" customFormat="1" ht="13.5">
      <c r="B173" s="203"/>
      <c r="C173" s="204"/>
      <c r="D173" s="205" t="s">
        <v>146</v>
      </c>
      <c r="E173" s="206" t="s">
        <v>21</v>
      </c>
      <c r="F173" s="207" t="s">
        <v>739</v>
      </c>
      <c r="G173" s="204"/>
      <c r="H173" s="208">
        <v>416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146</v>
      </c>
      <c r="AU173" s="214" t="s">
        <v>85</v>
      </c>
      <c r="AV173" s="11" t="s">
        <v>85</v>
      </c>
      <c r="AW173" s="11" t="s">
        <v>38</v>
      </c>
      <c r="AX173" s="11" t="s">
        <v>75</v>
      </c>
      <c r="AY173" s="214" t="s">
        <v>137</v>
      </c>
    </row>
    <row r="174" spans="2:65" s="12" customFormat="1" ht="13.5">
      <c r="B174" s="215"/>
      <c r="C174" s="216"/>
      <c r="D174" s="217" t="s">
        <v>146</v>
      </c>
      <c r="E174" s="218" t="s">
        <v>21</v>
      </c>
      <c r="F174" s="219" t="s">
        <v>148</v>
      </c>
      <c r="G174" s="216"/>
      <c r="H174" s="220">
        <v>416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146</v>
      </c>
      <c r="AU174" s="226" t="s">
        <v>85</v>
      </c>
      <c r="AV174" s="12" t="s">
        <v>144</v>
      </c>
      <c r="AW174" s="12" t="s">
        <v>38</v>
      </c>
      <c r="AX174" s="12" t="s">
        <v>83</v>
      </c>
      <c r="AY174" s="226" t="s">
        <v>137</v>
      </c>
    </row>
    <row r="175" spans="2:65" s="1" customFormat="1" ht="22.5" customHeight="1">
      <c r="B175" s="39"/>
      <c r="C175" s="230" t="s">
        <v>256</v>
      </c>
      <c r="D175" s="230" t="s">
        <v>182</v>
      </c>
      <c r="E175" s="231" t="s">
        <v>195</v>
      </c>
      <c r="F175" s="232" t="s">
        <v>196</v>
      </c>
      <c r="G175" s="233" t="s">
        <v>170</v>
      </c>
      <c r="H175" s="234">
        <v>424.32</v>
      </c>
      <c r="I175" s="235"/>
      <c r="J175" s="236">
        <f>ROUND(I175*H175,2)</f>
        <v>0</v>
      </c>
      <c r="K175" s="232" t="s">
        <v>143</v>
      </c>
      <c r="L175" s="237"/>
      <c r="M175" s="238" t="s">
        <v>21</v>
      </c>
      <c r="N175" s="239" t="s">
        <v>46</v>
      </c>
      <c r="O175" s="40"/>
      <c r="P175" s="200">
        <f>O175*H175</f>
        <v>0</v>
      </c>
      <c r="Q175" s="200">
        <v>3.5999999999999999E-3</v>
      </c>
      <c r="R175" s="200">
        <f>Q175*H175</f>
        <v>1.527552</v>
      </c>
      <c r="S175" s="200">
        <v>0</v>
      </c>
      <c r="T175" s="201">
        <f>S175*H175</f>
        <v>0</v>
      </c>
      <c r="AR175" s="22" t="s">
        <v>278</v>
      </c>
      <c r="AT175" s="22" t="s">
        <v>182</v>
      </c>
      <c r="AU175" s="22" t="s">
        <v>85</v>
      </c>
      <c r="AY175" s="22" t="s">
        <v>137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2" t="s">
        <v>83</v>
      </c>
      <c r="BK175" s="202">
        <f>ROUND(I175*H175,2)</f>
        <v>0</v>
      </c>
      <c r="BL175" s="22" t="s">
        <v>199</v>
      </c>
      <c r="BM175" s="22" t="s">
        <v>740</v>
      </c>
    </row>
    <row r="176" spans="2:65" s="11" customFormat="1" ht="13.5">
      <c r="B176" s="203"/>
      <c r="C176" s="204"/>
      <c r="D176" s="205" t="s">
        <v>146</v>
      </c>
      <c r="E176" s="206" t="s">
        <v>21</v>
      </c>
      <c r="F176" s="207" t="s">
        <v>741</v>
      </c>
      <c r="G176" s="204"/>
      <c r="H176" s="208">
        <v>424.32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146</v>
      </c>
      <c r="AU176" s="214" t="s">
        <v>85</v>
      </c>
      <c r="AV176" s="11" t="s">
        <v>85</v>
      </c>
      <c r="AW176" s="11" t="s">
        <v>38</v>
      </c>
      <c r="AX176" s="11" t="s">
        <v>75</v>
      </c>
      <c r="AY176" s="214" t="s">
        <v>137</v>
      </c>
    </row>
    <row r="177" spans="2:65" s="12" customFormat="1" ht="13.5">
      <c r="B177" s="215"/>
      <c r="C177" s="216"/>
      <c r="D177" s="217" t="s">
        <v>146</v>
      </c>
      <c r="E177" s="218" t="s">
        <v>21</v>
      </c>
      <c r="F177" s="219" t="s">
        <v>148</v>
      </c>
      <c r="G177" s="216"/>
      <c r="H177" s="220">
        <v>424.32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146</v>
      </c>
      <c r="AU177" s="226" t="s">
        <v>85</v>
      </c>
      <c r="AV177" s="12" t="s">
        <v>144</v>
      </c>
      <c r="AW177" s="12" t="s">
        <v>38</v>
      </c>
      <c r="AX177" s="12" t="s">
        <v>83</v>
      </c>
      <c r="AY177" s="226" t="s">
        <v>137</v>
      </c>
    </row>
    <row r="178" spans="2:65" s="1" customFormat="1" ht="22.5" customHeight="1">
      <c r="B178" s="39"/>
      <c r="C178" s="191" t="s">
        <v>261</v>
      </c>
      <c r="D178" s="191" t="s">
        <v>139</v>
      </c>
      <c r="E178" s="192" t="s">
        <v>742</v>
      </c>
      <c r="F178" s="193" t="s">
        <v>743</v>
      </c>
      <c r="G178" s="194" t="s">
        <v>160</v>
      </c>
      <c r="H178" s="195">
        <v>553.5</v>
      </c>
      <c r="I178" s="196"/>
      <c r="J178" s="197">
        <f>ROUND(I178*H178,2)</f>
        <v>0</v>
      </c>
      <c r="K178" s="193" t="s">
        <v>143</v>
      </c>
      <c r="L178" s="59"/>
      <c r="M178" s="198" t="s">
        <v>21</v>
      </c>
      <c r="N178" s="199" t="s">
        <v>46</v>
      </c>
      <c r="O178" s="40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2" t="s">
        <v>199</v>
      </c>
      <c r="AT178" s="22" t="s">
        <v>139</v>
      </c>
      <c r="AU178" s="22" t="s">
        <v>85</v>
      </c>
      <c r="AY178" s="22" t="s">
        <v>137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2" t="s">
        <v>83</v>
      </c>
      <c r="BK178" s="202">
        <f>ROUND(I178*H178,2)</f>
        <v>0</v>
      </c>
      <c r="BL178" s="22" t="s">
        <v>199</v>
      </c>
      <c r="BM178" s="22" t="s">
        <v>744</v>
      </c>
    </row>
    <row r="179" spans="2:65" s="11" customFormat="1" ht="13.5">
      <c r="B179" s="203"/>
      <c r="C179" s="204"/>
      <c r="D179" s="205" t="s">
        <v>146</v>
      </c>
      <c r="E179" s="206" t="s">
        <v>21</v>
      </c>
      <c r="F179" s="207" t="s">
        <v>745</v>
      </c>
      <c r="G179" s="204"/>
      <c r="H179" s="208">
        <v>553.5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146</v>
      </c>
      <c r="AU179" s="214" t="s">
        <v>85</v>
      </c>
      <c r="AV179" s="11" t="s">
        <v>85</v>
      </c>
      <c r="AW179" s="11" t="s">
        <v>38</v>
      </c>
      <c r="AX179" s="11" t="s">
        <v>75</v>
      </c>
      <c r="AY179" s="214" t="s">
        <v>137</v>
      </c>
    </row>
    <row r="180" spans="2:65" s="12" customFormat="1" ht="13.5">
      <c r="B180" s="215"/>
      <c r="C180" s="216"/>
      <c r="D180" s="217" t="s">
        <v>146</v>
      </c>
      <c r="E180" s="218" t="s">
        <v>21</v>
      </c>
      <c r="F180" s="219" t="s">
        <v>148</v>
      </c>
      <c r="G180" s="216"/>
      <c r="H180" s="220">
        <v>553.5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146</v>
      </c>
      <c r="AU180" s="226" t="s">
        <v>85</v>
      </c>
      <c r="AV180" s="12" t="s">
        <v>144</v>
      </c>
      <c r="AW180" s="12" t="s">
        <v>38</v>
      </c>
      <c r="AX180" s="12" t="s">
        <v>83</v>
      </c>
      <c r="AY180" s="226" t="s">
        <v>137</v>
      </c>
    </row>
    <row r="181" spans="2:65" s="1" customFormat="1" ht="22.5" customHeight="1">
      <c r="B181" s="39"/>
      <c r="C181" s="230" t="s">
        <v>266</v>
      </c>
      <c r="D181" s="230" t="s">
        <v>182</v>
      </c>
      <c r="E181" s="231" t="s">
        <v>746</v>
      </c>
      <c r="F181" s="232" t="s">
        <v>747</v>
      </c>
      <c r="G181" s="233" t="s">
        <v>240</v>
      </c>
      <c r="H181" s="234">
        <v>564.57000000000005</v>
      </c>
      <c r="I181" s="235"/>
      <c r="J181" s="236">
        <f>ROUND(I181*H181,2)</f>
        <v>0</v>
      </c>
      <c r="K181" s="232" t="s">
        <v>143</v>
      </c>
      <c r="L181" s="237"/>
      <c r="M181" s="238" t="s">
        <v>21</v>
      </c>
      <c r="N181" s="239" t="s">
        <v>46</v>
      </c>
      <c r="O181" s="40"/>
      <c r="P181" s="200">
        <f>O181*H181</f>
        <v>0</v>
      </c>
      <c r="Q181" s="200">
        <v>3.8000000000000002E-4</v>
      </c>
      <c r="R181" s="200">
        <f>Q181*H181</f>
        <v>0.21453660000000002</v>
      </c>
      <c r="S181" s="200">
        <v>0</v>
      </c>
      <c r="T181" s="201">
        <f>S181*H181</f>
        <v>0</v>
      </c>
      <c r="AR181" s="22" t="s">
        <v>278</v>
      </c>
      <c r="AT181" s="22" t="s">
        <v>182</v>
      </c>
      <c r="AU181" s="22" t="s">
        <v>85</v>
      </c>
      <c r="AY181" s="22" t="s">
        <v>137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2" t="s">
        <v>83</v>
      </c>
      <c r="BK181" s="202">
        <f>ROUND(I181*H181,2)</f>
        <v>0</v>
      </c>
      <c r="BL181" s="22" t="s">
        <v>199</v>
      </c>
      <c r="BM181" s="22" t="s">
        <v>748</v>
      </c>
    </row>
    <row r="182" spans="2:65" s="11" customFormat="1" ht="13.5">
      <c r="B182" s="203"/>
      <c r="C182" s="204"/>
      <c r="D182" s="205" t="s">
        <v>146</v>
      </c>
      <c r="E182" s="206" t="s">
        <v>21</v>
      </c>
      <c r="F182" s="207" t="s">
        <v>749</v>
      </c>
      <c r="G182" s="204"/>
      <c r="H182" s="208">
        <v>564.57000000000005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146</v>
      </c>
      <c r="AU182" s="214" t="s">
        <v>85</v>
      </c>
      <c r="AV182" s="11" t="s">
        <v>85</v>
      </c>
      <c r="AW182" s="11" t="s">
        <v>38</v>
      </c>
      <c r="AX182" s="11" t="s">
        <v>75</v>
      </c>
      <c r="AY182" s="214" t="s">
        <v>137</v>
      </c>
    </row>
    <row r="183" spans="2:65" s="12" customFormat="1" ht="13.5">
      <c r="B183" s="215"/>
      <c r="C183" s="216"/>
      <c r="D183" s="217" t="s">
        <v>146</v>
      </c>
      <c r="E183" s="218" t="s">
        <v>21</v>
      </c>
      <c r="F183" s="219" t="s">
        <v>148</v>
      </c>
      <c r="G183" s="216"/>
      <c r="H183" s="220">
        <v>564.57000000000005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146</v>
      </c>
      <c r="AU183" s="226" t="s">
        <v>85</v>
      </c>
      <c r="AV183" s="12" t="s">
        <v>144</v>
      </c>
      <c r="AW183" s="12" t="s">
        <v>38</v>
      </c>
      <c r="AX183" s="12" t="s">
        <v>83</v>
      </c>
      <c r="AY183" s="226" t="s">
        <v>137</v>
      </c>
    </row>
    <row r="184" spans="2:65" s="1" customFormat="1" ht="31.5" customHeight="1">
      <c r="B184" s="39"/>
      <c r="C184" s="191" t="s">
        <v>271</v>
      </c>
      <c r="D184" s="191" t="s">
        <v>139</v>
      </c>
      <c r="E184" s="192" t="s">
        <v>750</v>
      </c>
      <c r="F184" s="193" t="s">
        <v>751</v>
      </c>
      <c r="G184" s="194" t="s">
        <v>170</v>
      </c>
      <c r="H184" s="195">
        <v>1239.99</v>
      </c>
      <c r="I184" s="196"/>
      <c r="J184" s="197">
        <f>ROUND(I184*H184,2)</f>
        <v>0</v>
      </c>
      <c r="K184" s="193" t="s">
        <v>143</v>
      </c>
      <c r="L184" s="59"/>
      <c r="M184" s="198" t="s">
        <v>21</v>
      </c>
      <c r="N184" s="199" t="s">
        <v>46</v>
      </c>
      <c r="O184" s="40"/>
      <c r="P184" s="200">
        <f>O184*H184</f>
        <v>0</v>
      </c>
      <c r="Q184" s="200">
        <v>2.0400000000000001E-3</v>
      </c>
      <c r="R184" s="200">
        <f>Q184*H184</f>
        <v>2.5295796000000004</v>
      </c>
      <c r="S184" s="200">
        <v>0</v>
      </c>
      <c r="T184" s="201">
        <f>S184*H184</f>
        <v>0</v>
      </c>
      <c r="AR184" s="22" t="s">
        <v>199</v>
      </c>
      <c r="AT184" s="22" t="s">
        <v>139</v>
      </c>
      <c r="AU184" s="22" t="s">
        <v>85</v>
      </c>
      <c r="AY184" s="22" t="s">
        <v>137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2" t="s">
        <v>83</v>
      </c>
      <c r="BK184" s="202">
        <f>ROUND(I184*H184,2)</f>
        <v>0</v>
      </c>
      <c r="BL184" s="22" t="s">
        <v>199</v>
      </c>
      <c r="BM184" s="22" t="s">
        <v>752</v>
      </c>
    </row>
    <row r="185" spans="2:65" s="11" customFormat="1" ht="13.5">
      <c r="B185" s="203"/>
      <c r="C185" s="204"/>
      <c r="D185" s="205" t="s">
        <v>146</v>
      </c>
      <c r="E185" s="206" t="s">
        <v>21</v>
      </c>
      <c r="F185" s="207" t="s">
        <v>753</v>
      </c>
      <c r="G185" s="204"/>
      <c r="H185" s="208">
        <v>1239.99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146</v>
      </c>
      <c r="AU185" s="214" t="s">
        <v>85</v>
      </c>
      <c r="AV185" s="11" t="s">
        <v>85</v>
      </c>
      <c r="AW185" s="11" t="s">
        <v>38</v>
      </c>
      <c r="AX185" s="11" t="s">
        <v>75</v>
      </c>
      <c r="AY185" s="214" t="s">
        <v>137</v>
      </c>
    </row>
    <row r="186" spans="2:65" s="12" customFormat="1" ht="13.5">
      <c r="B186" s="215"/>
      <c r="C186" s="216"/>
      <c r="D186" s="217" t="s">
        <v>146</v>
      </c>
      <c r="E186" s="218" t="s">
        <v>21</v>
      </c>
      <c r="F186" s="219" t="s">
        <v>148</v>
      </c>
      <c r="G186" s="216"/>
      <c r="H186" s="220">
        <v>1239.99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146</v>
      </c>
      <c r="AU186" s="226" t="s">
        <v>85</v>
      </c>
      <c r="AV186" s="12" t="s">
        <v>144</v>
      </c>
      <c r="AW186" s="12" t="s">
        <v>38</v>
      </c>
      <c r="AX186" s="12" t="s">
        <v>83</v>
      </c>
      <c r="AY186" s="226" t="s">
        <v>137</v>
      </c>
    </row>
    <row r="187" spans="2:65" s="1" customFormat="1" ht="22.5" customHeight="1">
      <c r="B187" s="39"/>
      <c r="C187" s="230" t="s">
        <v>278</v>
      </c>
      <c r="D187" s="230" t="s">
        <v>182</v>
      </c>
      <c r="E187" s="231" t="s">
        <v>754</v>
      </c>
      <c r="F187" s="232" t="s">
        <v>755</v>
      </c>
      <c r="G187" s="233" t="s">
        <v>142</v>
      </c>
      <c r="H187" s="234">
        <v>405</v>
      </c>
      <c r="I187" s="235"/>
      <c r="J187" s="236">
        <f>ROUND(I187*H187,2)</f>
        <v>0</v>
      </c>
      <c r="K187" s="232" t="s">
        <v>21</v>
      </c>
      <c r="L187" s="237"/>
      <c r="M187" s="238" t="s">
        <v>21</v>
      </c>
      <c r="N187" s="239" t="s">
        <v>46</v>
      </c>
      <c r="O187" s="40"/>
      <c r="P187" s="200">
        <f>O187*H187</f>
        <v>0</v>
      </c>
      <c r="Q187" s="200">
        <v>2.5000000000000001E-2</v>
      </c>
      <c r="R187" s="200">
        <f>Q187*H187</f>
        <v>10.125</v>
      </c>
      <c r="S187" s="200">
        <v>0</v>
      </c>
      <c r="T187" s="201">
        <f>S187*H187</f>
        <v>0</v>
      </c>
      <c r="AR187" s="22" t="s">
        <v>278</v>
      </c>
      <c r="AT187" s="22" t="s">
        <v>182</v>
      </c>
      <c r="AU187" s="22" t="s">
        <v>85</v>
      </c>
      <c r="AY187" s="22" t="s">
        <v>137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2" t="s">
        <v>83</v>
      </c>
      <c r="BK187" s="202">
        <f>ROUND(I187*H187,2)</f>
        <v>0</v>
      </c>
      <c r="BL187" s="22" t="s">
        <v>199</v>
      </c>
      <c r="BM187" s="22" t="s">
        <v>756</v>
      </c>
    </row>
    <row r="188" spans="2:65" s="11" customFormat="1" ht="13.5">
      <c r="B188" s="203"/>
      <c r="C188" s="204"/>
      <c r="D188" s="205" t="s">
        <v>146</v>
      </c>
      <c r="E188" s="206" t="s">
        <v>21</v>
      </c>
      <c r="F188" s="207" t="s">
        <v>757</v>
      </c>
      <c r="G188" s="204"/>
      <c r="H188" s="208">
        <v>405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146</v>
      </c>
      <c r="AU188" s="214" t="s">
        <v>85</v>
      </c>
      <c r="AV188" s="11" t="s">
        <v>85</v>
      </c>
      <c r="AW188" s="11" t="s">
        <v>38</v>
      </c>
      <c r="AX188" s="11" t="s">
        <v>75</v>
      </c>
      <c r="AY188" s="214" t="s">
        <v>137</v>
      </c>
    </row>
    <row r="189" spans="2:65" s="12" customFormat="1" ht="13.5">
      <c r="B189" s="215"/>
      <c r="C189" s="216"/>
      <c r="D189" s="217" t="s">
        <v>146</v>
      </c>
      <c r="E189" s="218" t="s">
        <v>21</v>
      </c>
      <c r="F189" s="219" t="s">
        <v>148</v>
      </c>
      <c r="G189" s="216"/>
      <c r="H189" s="220">
        <v>405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146</v>
      </c>
      <c r="AU189" s="226" t="s">
        <v>85</v>
      </c>
      <c r="AV189" s="12" t="s">
        <v>144</v>
      </c>
      <c r="AW189" s="12" t="s">
        <v>38</v>
      </c>
      <c r="AX189" s="12" t="s">
        <v>83</v>
      </c>
      <c r="AY189" s="226" t="s">
        <v>137</v>
      </c>
    </row>
    <row r="190" spans="2:65" s="1" customFormat="1" ht="31.5" customHeight="1">
      <c r="B190" s="39"/>
      <c r="C190" s="191" t="s">
        <v>284</v>
      </c>
      <c r="D190" s="191" t="s">
        <v>139</v>
      </c>
      <c r="E190" s="192" t="s">
        <v>758</v>
      </c>
      <c r="F190" s="193" t="s">
        <v>759</v>
      </c>
      <c r="G190" s="194" t="s">
        <v>382</v>
      </c>
      <c r="H190" s="242"/>
      <c r="I190" s="196"/>
      <c r="J190" s="197">
        <f>ROUND(I190*H190,2)</f>
        <v>0</v>
      </c>
      <c r="K190" s="193" t="s">
        <v>143</v>
      </c>
      <c r="L190" s="59"/>
      <c r="M190" s="198" t="s">
        <v>21</v>
      </c>
      <c r="N190" s="199" t="s">
        <v>46</v>
      </c>
      <c r="O190" s="40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2" t="s">
        <v>199</v>
      </c>
      <c r="AT190" s="22" t="s">
        <v>139</v>
      </c>
      <c r="AU190" s="22" t="s">
        <v>85</v>
      </c>
      <c r="AY190" s="22" t="s">
        <v>137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2" t="s">
        <v>83</v>
      </c>
      <c r="BK190" s="202">
        <f>ROUND(I190*H190,2)</f>
        <v>0</v>
      </c>
      <c r="BL190" s="22" t="s">
        <v>199</v>
      </c>
      <c r="BM190" s="22" t="s">
        <v>760</v>
      </c>
    </row>
    <row r="191" spans="2:65" s="10" customFormat="1" ht="29.85" customHeight="1">
      <c r="B191" s="174"/>
      <c r="C191" s="175"/>
      <c r="D191" s="188" t="s">
        <v>74</v>
      </c>
      <c r="E191" s="189" t="s">
        <v>761</v>
      </c>
      <c r="F191" s="189" t="s">
        <v>762</v>
      </c>
      <c r="G191" s="175"/>
      <c r="H191" s="175"/>
      <c r="I191" s="178"/>
      <c r="J191" s="190">
        <f>BK191</f>
        <v>0</v>
      </c>
      <c r="K191" s="175"/>
      <c r="L191" s="180"/>
      <c r="M191" s="181"/>
      <c r="N191" s="182"/>
      <c r="O191" s="182"/>
      <c r="P191" s="183">
        <f>SUM(P192:P205)</f>
        <v>0</v>
      </c>
      <c r="Q191" s="182"/>
      <c r="R191" s="183">
        <f>SUM(R192:R205)</f>
        <v>3.1739999999999997E-2</v>
      </c>
      <c r="S191" s="182"/>
      <c r="T191" s="184">
        <f>SUM(T192:T205)</f>
        <v>0.12065999999999999</v>
      </c>
      <c r="AR191" s="185" t="s">
        <v>85</v>
      </c>
      <c r="AT191" s="186" t="s">
        <v>74</v>
      </c>
      <c r="AU191" s="186" t="s">
        <v>83</v>
      </c>
      <c r="AY191" s="185" t="s">
        <v>137</v>
      </c>
      <c r="BK191" s="187">
        <f>SUM(BK192:BK205)</f>
        <v>0</v>
      </c>
    </row>
    <row r="192" spans="2:65" s="1" customFormat="1" ht="22.5" customHeight="1">
      <c r="B192" s="39"/>
      <c r="C192" s="191" t="s">
        <v>289</v>
      </c>
      <c r="D192" s="191" t="s">
        <v>139</v>
      </c>
      <c r="E192" s="192" t="s">
        <v>763</v>
      </c>
      <c r="F192" s="193" t="s">
        <v>764</v>
      </c>
      <c r="G192" s="194" t="s">
        <v>240</v>
      </c>
      <c r="H192" s="195">
        <v>6</v>
      </c>
      <c r="I192" s="196"/>
      <c r="J192" s="197">
        <f>ROUND(I192*H192,2)</f>
        <v>0</v>
      </c>
      <c r="K192" s="193" t="s">
        <v>143</v>
      </c>
      <c r="L192" s="59"/>
      <c r="M192" s="198" t="s">
        <v>21</v>
      </c>
      <c r="N192" s="199" t="s">
        <v>46</v>
      </c>
      <c r="O192" s="40"/>
      <c r="P192" s="200">
        <f>O192*H192</f>
        <v>0</v>
      </c>
      <c r="Q192" s="200">
        <v>0</v>
      </c>
      <c r="R192" s="200">
        <f>Q192*H192</f>
        <v>0</v>
      </c>
      <c r="S192" s="200">
        <v>2.0109999999999999E-2</v>
      </c>
      <c r="T192" s="201">
        <f>S192*H192</f>
        <v>0.12065999999999999</v>
      </c>
      <c r="AR192" s="22" t="s">
        <v>199</v>
      </c>
      <c r="AT192" s="22" t="s">
        <v>139</v>
      </c>
      <c r="AU192" s="22" t="s">
        <v>85</v>
      </c>
      <c r="AY192" s="22" t="s">
        <v>137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83</v>
      </c>
      <c r="BK192" s="202">
        <f>ROUND(I192*H192,2)</f>
        <v>0</v>
      </c>
      <c r="BL192" s="22" t="s">
        <v>199</v>
      </c>
      <c r="BM192" s="22" t="s">
        <v>765</v>
      </c>
    </row>
    <row r="193" spans="2:65" s="11" customFormat="1" ht="13.5">
      <c r="B193" s="203"/>
      <c r="C193" s="204"/>
      <c r="D193" s="205" t="s">
        <v>146</v>
      </c>
      <c r="E193" s="206" t="s">
        <v>21</v>
      </c>
      <c r="F193" s="207" t="s">
        <v>766</v>
      </c>
      <c r="G193" s="204"/>
      <c r="H193" s="208">
        <v>6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146</v>
      </c>
      <c r="AU193" s="214" t="s">
        <v>85</v>
      </c>
      <c r="AV193" s="11" t="s">
        <v>85</v>
      </c>
      <c r="AW193" s="11" t="s">
        <v>38</v>
      </c>
      <c r="AX193" s="11" t="s">
        <v>75</v>
      </c>
      <c r="AY193" s="214" t="s">
        <v>137</v>
      </c>
    </row>
    <row r="194" spans="2:65" s="12" customFormat="1" ht="13.5">
      <c r="B194" s="215"/>
      <c r="C194" s="216"/>
      <c r="D194" s="217" t="s">
        <v>146</v>
      </c>
      <c r="E194" s="218" t="s">
        <v>21</v>
      </c>
      <c r="F194" s="219" t="s">
        <v>148</v>
      </c>
      <c r="G194" s="216"/>
      <c r="H194" s="220">
        <v>6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146</v>
      </c>
      <c r="AU194" s="226" t="s">
        <v>85</v>
      </c>
      <c r="AV194" s="12" t="s">
        <v>144</v>
      </c>
      <c r="AW194" s="12" t="s">
        <v>38</v>
      </c>
      <c r="AX194" s="12" t="s">
        <v>83</v>
      </c>
      <c r="AY194" s="226" t="s">
        <v>137</v>
      </c>
    </row>
    <row r="195" spans="2:65" s="1" customFormat="1" ht="31.5" customHeight="1">
      <c r="B195" s="39"/>
      <c r="C195" s="191" t="s">
        <v>294</v>
      </c>
      <c r="D195" s="191" t="s">
        <v>139</v>
      </c>
      <c r="E195" s="192" t="s">
        <v>767</v>
      </c>
      <c r="F195" s="193" t="s">
        <v>768</v>
      </c>
      <c r="G195" s="194" t="s">
        <v>240</v>
      </c>
      <c r="H195" s="195">
        <v>6</v>
      </c>
      <c r="I195" s="196"/>
      <c r="J195" s="197">
        <f>ROUND(I195*H195,2)</f>
        <v>0</v>
      </c>
      <c r="K195" s="193" t="s">
        <v>143</v>
      </c>
      <c r="L195" s="59"/>
      <c r="M195" s="198" t="s">
        <v>21</v>
      </c>
      <c r="N195" s="199" t="s">
        <v>46</v>
      </c>
      <c r="O195" s="40"/>
      <c r="P195" s="200">
        <f>O195*H195</f>
        <v>0</v>
      </c>
      <c r="Q195" s="200">
        <v>3.65E-3</v>
      </c>
      <c r="R195" s="200">
        <f>Q195*H195</f>
        <v>2.1899999999999999E-2</v>
      </c>
      <c r="S195" s="200">
        <v>0</v>
      </c>
      <c r="T195" s="201">
        <f>S195*H195</f>
        <v>0</v>
      </c>
      <c r="AR195" s="22" t="s">
        <v>199</v>
      </c>
      <c r="AT195" s="22" t="s">
        <v>139</v>
      </c>
      <c r="AU195" s="22" t="s">
        <v>85</v>
      </c>
      <c r="AY195" s="22" t="s">
        <v>137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2" t="s">
        <v>83</v>
      </c>
      <c r="BK195" s="202">
        <f>ROUND(I195*H195,2)</f>
        <v>0</v>
      </c>
      <c r="BL195" s="22" t="s">
        <v>199</v>
      </c>
      <c r="BM195" s="22" t="s">
        <v>769</v>
      </c>
    </row>
    <row r="196" spans="2:65" s="11" customFormat="1" ht="13.5">
      <c r="B196" s="203"/>
      <c r="C196" s="204"/>
      <c r="D196" s="205" t="s">
        <v>146</v>
      </c>
      <c r="E196" s="206" t="s">
        <v>21</v>
      </c>
      <c r="F196" s="207" t="s">
        <v>766</v>
      </c>
      <c r="G196" s="204"/>
      <c r="H196" s="208">
        <v>6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146</v>
      </c>
      <c r="AU196" s="214" t="s">
        <v>85</v>
      </c>
      <c r="AV196" s="11" t="s">
        <v>85</v>
      </c>
      <c r="AW196" s="11" t="s">
        <v>38</v>
      </c>
      <c r="AX196" s="11" t="s">
        <v>75</v>
      </c>
      <c r="AY196" s="214" t="s">
        <v>137</v>
      </c>
    </row>
    <row r="197" spans="2:65" s="12" customFormat="1" ht="13.5">
      <c r="B197" s="215"/>
      <c r="C197" s="216"/>
      <c r="D197" s="217" t="s">
        <v>146</v>
      </c>
      <c r="E197" s="218" t="s">
        <v>21</v>
      </c>
      <c r="F197" s="219" t="s">
        <v>148</v>
      </c>
      <c r="G197" s="216"/>
      <c r="H197" s="220">
        <v>6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146</v>
      </c>
      <c r="AU197" s="226" t="s">
        <v>85</v>
      </c>
      <c r="AV197" s="12" t="s">
        <v>144</v>
      </c>
      <c r="AW197" s="12" t="s">
        <v>38</v>
      </c>
      <c r="AX197" s="12" t="s">
        <v>83</v>
      </c>
      <c r="AY197" s="226" t="s">
        <v>137</v>
      </c>
    </row>
    <row r="198" spans="2:65" s="1" customFormat="1" ht="22.5" customHeight="1">
      <c r="B198" s="39"/>
      <c r="C198" s="191" t="s">
        <v>299</v>
      </c>
      <c r="D198" s="191" t="s">
        <v>139</v>
      </c>
      <c r="E198" s="192" t="s">
        <v>770</v>
      </c>
      <c r="F198" s="193" t="s">
        <v>771</v>
      </c>
      <c r="G198" s="194" t="s">
        <v>240</v>
      </c>
      <c r="H198" s="195">
        <v>6</v>
      </c>
      <c r="I198" s="196"/>
      <c r="J198" s="197">
        <f>ROUND(I198*H198,2)</f>
        <v>0</v>
      </c>
      <c r="K198" s="193" t="s">
        <v>21</v>
      </c>
      <c r="L198" s="59"/>
      <c r="M198" s="198" t="s">
        <v>21</v>
      </c>
      <c r="N198" s="199" t="s">
        <v>46</v>
      </c>
      <c r="O198" s="40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AR198" s="22" t="s">
        <v>199</v>
      </c>
      <c r="AT198" s="22" t="s">
        <v>139</v>
      </c>
      <c r="AU198" s="22" t="s">
        <v>85</v>
      </c>
      <c r="AY198" s="22" t="s">
        <v>137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22" t="s">
        <v>83</v>
      </c>
      <c r="BK198" s="202">
        <f>ROUND(I198*H198,2)</f>
        <v>0</v>
      </c>
      <c r="BL198" s="22" t="s">
        <v>199</v>
      </c>
      <c r="BM198" s="22" t="s">
        <v>772</v>
      </c>
    </row>
    <row r="199" spans="2:65" s="11" customFormat="1" ht="13.5">
      <c r="B199" s="203"/>
      <c r="C199" s="204"/>
      <c r="D199" s="205" t="s">
        <v>146</v>
      </c>
      <c r="E199" s="206" t="s">
        <v>21</v>
      </c>
      <c r="F199" s="207" t="s">
        <v>766</v>
      </c>
      <c r="G199" s="204"/>
      <c r="H199" s="208">
        <v>6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146</v>
      </c>
      <c r="AU199" s="214" t="s">
        <v>85</v>
      </c>
      <c r="AV199" s="11" t="s">
        <v>85</v>
      </c>
      <c r="AW199" s="11" t="s">
        <v>38</v>
      </c>
      <c r="AX199" s="11" t="s">
        <v>75</v>
      </c>
      <c r="AY199" s="214" t="s">
        <v>137</v>
      </c>
    </row>
    <row r="200" spans="2:65" s="12" customFormat="1" ht="13.5">
      <c r="B200" s="215"/>
      <c r="C200" s="216"/>
      <c r="D200" s="217" t="s">
        <v>146</v>
      </c>
      <c r="E200" s="218" t="s">
        <v>21</v>
      </c>
      <c r="F200" s="219" t="s">
        <v>148</v>
      </c>
      <c r="G200" s="216"/>
      <c r="H200" s="220">
        <v>6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146</v>
      </c>
      <c r="AU200" s="226" t="s">
        <v>85</v>
      </c>
      <c r="AV200" s="12" t="s">
        <v>144</v>
      </c>
      <c r="AW200" s="12" t="s">
        <v>38</v>
      </c>
      <c r="AX200" s="12" t="s">
        <v>83</v>
      </c>
      <c r="AY200" s="226" t="s">
        <v>137</v>
      </c>
    </row>
    <row r="201" spans="2:65" s="1" customFormat="1" ht="22.5" customHeight="1">
      <c r="B201" s="39"/>
      <c r="C201" s="230" t="s">
        <v>304</v>
      </c>
      <c r="D201" s="230" t="s">
        <v>182</v>
      </c>
      <c r="E201" s="231" t="s">
        <v>773</v>
      </c>
      <c r="F201" s="232" t="s">
        <v>774</v>
      </c>
      <c r="G201" s="233" t="s">
        <v>240</v>
      </c>
      <c r="H201" s="234">
        <v>6</v>
      </c>
      <c r="I201" s="235"/>
      <c r="J201" s="236">
        <f>ROUND(I201*H201,2)</f>
        <v>0</v>
      </c>
      <c r="K201" s="232" t="s">
        <v>143</v>
      </c>
      <c r="L201" s="237"/>
      <c r="M201" s="238" t="s">
        <v>21</v>
      </c>
      <c r="N201" s="239" t="s">
        <v>46</v>
      </c>
      <c r="O201" s="40"/>
      <c r="P201" s="200">
        <f>O201*H201</f>
        <v>0</v>
      </c>
      <c r="Q201" s="200">
        <v>1.64E-3</v>
      </c>
      <c r="R201" s="200">
        <f>Q201*H201</f>
        <v>9.8399999999999998E-3</v>
      </c>
      <c r="S201" s="200">
        <v>0</v>
      </c>
      <c r="T201" s="201">
        <f>S201*H201</f>
        <v>0</v>
      </c>
      <c r="AR201" s="22" t="s">
        <v>278</v>
      </c>
      <c r="AT201" s="22" t="s">
        <v>182</v>
      </c>
      <c r="AU201" s="22" t="s">
        <v>85</v>
      </c>
      <c r="AY201" s="22" t="s">
        <v>137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83</v>
      </c>
      <c r="BK201" s="202">
        <f>ROUND(I201*H201,2)</f>
        <v>0</v>
      </c>
      <c r="BL201" s="22" t="s">
        <v>199</v>
      </c>
      <c r="BM201" s="22" t="s">
        <v>775</v>
      </c>
    </row>
    <row r="202" spans="2:65" s="1" customFormat="1" ht="40.5">
      <c r="B202" s="39"/>
      <c r="C202" s="61"/>
      <c r="D202" s="205" t="s">
        <v>187</v>
      </c>
      <c r="E202" s="61"/>
      <c r="F202" s="240" t="s">
        <v>776</v>
      </c>
      <c r="G202" s="61"/>
      <c r="H202" s="61"/>
      <c r="I202" s="161"/>
      <c r="J202" s="61"/>
      <c r="K202" s="61"/>
      <c r="L202" s="59"/>
      <c r="M202" s="241"/>
      <c r="N202" s="40"/>
      <c r="O202" s="40"/>
      <c r="P202" s="40"/>
      <c r="Q202" s="40"/>
      <c r="R202" s="40"/>
      <c r="S202" s="40"/>
      <c r="T202" s="76"/>
      <c r="AT202" s="22" t="s">
        <v>187</v>
      </c>
      <c r="AU202" s="22" t="s">
        <v>85</v>
      </c>
    </row>
    <row r="203" spans="2:65" s="11" customFormat="1" ht="13.5">
      <c r="B203" s="203"/>
      <c r="C203" s="204"/>
      <c r="D203" s="205" t="s">
        <v>146</v>
      </c>
      <c r="E203" s="206" t="s">
        <v>21</v>
      </c>
      <c r="F203" s="207" t="s">
        <v>766</v>
      </c>
      <c r="G203" s="204"/>
      <c r="H203" s="208">
        <v>6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146</v>
      </c>
      <c r="AU203" s="214" t="s">
        <v>85</v>
      </c>
      <c r="AV203" s="11" t="s">
        <v>85</v>
      </c>
      <c r="AW203" s="11" t="s">
        <v>38</v>
      </c>
      <c r="AX203" s="11" t="s">
        <v>75</v>
      </c>
      <c r="AY203" s="214" t="s">
        <v>137</v>
      </c>
    </row>
    <row r="204" spans="2:65" s="12" customFormat="1" ht="13.5">
      <c r="B204" s="215"/>
      <c r="C204" s="216"/>
      <c r="D204" s="217" t="s">
        <v>146</v>
      </c>
      <c r="E204" s="218" t="s">
        <v>21</v>
      </c>
      <c r="F204" s="219" t="s">
        <v>148</v>
      </c>
      <c r="G204" s="216"/>
      <c r="H204" s="220">
        <v>6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146</v>
      </c>
      <c r="AU204" s="226" t="s">
        <v>85</v>
      </c>
      <c r="AV204" s="12" t="s">
        <v>144</v>
      </c>
      <c r="AW204" s="12" t="s">
        <v>38</v>
      </c>
      <c r="AX204" s="12" t="s">
        <v>83</v>
      </c>
      <c r="AY204" s="226" t="s">
        <v>137</v>
      </c>
    </row>
    <row r="205" spans="2:65" s="1" customFormat="1" ht="31.5" customHeight="1">
      <c r="B205" s="39"/>
      <c r="C205" s="191" t="s">
        <v>309</v>
      </c>
      <c r="D205" s="191" t="s">
        <v>139</v>
      </c>
      <c r="E205" s="192" t="s">
        <v>777</v>
      </c>
      <c r="F205" s="193" t="s">
        <v>778</v>
      </c>
      <c r="G205" s="194" t="s">
        <v>382</v>
      </c>
      <c r="H205" s="242"/>
      <c r="I205" s="196"/>
      <c r="J205" s="197">
        <f>ROUND(I205*H205,2)</f>
        <v>0</v>
      </c>
      <c r="K205" s="193" t="s">
        <v>143</v>
      </c>
      <c r="L205" s="59"/>
      <c r="M205" s="198" t="s">
        <v>21</v>
      </c>
      <c r="N205" s="199" t="s">
        <v>46</v>
      </c>
      <c r="O205" s="40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AR205" s="22" t="s">
        <v>199</v>
      </c>
      <c r="AT205" s="22" t="s">
        <v>139</v>
      </c>
      <c r="AU205" s="22" t="s">
        <v>85</v>
      </c>
      <c r="AY205" s="22" t="s">
        <v>137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22" t="s">
        <v>83</v>
      </c>
      <c r="BK205" s="202">
        <f>ROUND(I205*H205,2)</f>
        <v>0</v>
      </c>
      <c r="BL205" s="22" t="s">
        <v>199</v>
      </c>
      <c r="BM205" s="22" t="s">
        <v>779</v>
      </c>
    </row>
    <row r="206" spans="2:65" s="10" customFormat="1" ht="29.85" customHeight="1">
      <c r="B206" s="174"/>
      <c r="C206" s="175"/>
      <c r="D206" s="188" t="s">
        <v>74</v>
      </c>
      <c r="E206" s="189" t="s">
        <v>780</v>
      </c>
      <c r="F206" s="189" t="s">
        <v>781</v>
      </c>
      <c r="G206" s="175"/>
      <c r="H206" s="175"/>
      <c r="I206" s="178"/>
      <c r="J206" s="190">
        <f>BK206</f>
        <v>0</v>
      </c>
      <c r="K206" s="175"/>
      <c r="L206" s="180"/>
      <c r="M206" s="181"/>
      <c r="N206" s="182"/>
      <c r="O206" s="182"/>
      <c r="P206" s="183">
        <f>SUM(P207:P213)</f>
        <v>0</v>
      </c>
      <c r="Q206" s="182"/>
      <c r="R206" s="183">
        <f>SUM(R207:R213)</f>
        <v>0</v>
      </c>
      <c r="S206" s="182"/>
      <c r="T206" s="184">
        <f>SUM(T207:T213)</f>
        <v>0</v>
      </c>
      <c r="AR206" s="185" t="s">
        <v>85</v>
      </c>
      <c r="AT206" s="186" t="s">
        <v>74</v>
      </c>
      <c r="AU206" s="186" t="s">
        <v>83</v>
      </c>
      <c r="AY206" s="185" t="s">
        <v>137</v>
      </c>
      <c r="BK206" s="187">
        <f>SUM(BK207:BK213)</f>
        <v>0</v>
      </c>
    </row>
    <row r="207" spans="2:65" s="1" customFormat="1" ht="22.5" customHeight="1">
      <c r="B207" s="39"/>
      <c r="C207" s="191" t="s">
        <v>314</v>
      </c>
      <c r="D207" s="191" t="s">
        <v>139</v>
      </c>
      <c r="E207" s="192" t="s">
        <v>782</v>
      </c>
      <c r="F207" s="193" t="s">
        <v>783</v>
      </c>
      <c r="G207" s="194" t="s">
        <v>620</v>
      </c>
      <c r="H207" s="195">
        <v>1</v>
      </c>
      <c r="I207" s="196"/>
      <c r="J207" s="197">
        <f>ROUND(I207*H207,2)</f>
        <v>0</v>
      </c>
      <c r="K207" s="193" t="s">
        <v>21</v>
      </c>
      <c r="L207" s="59"/>
      <c r="M207" s="198" t="s">
        <v>21</v>
      </c>
      <c r="N207" s="199" t="s">
        <v>46</v>
      </c>
      <c r="O207" s="40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2" t="s">
        <v>199</v>
      </c>
      <c r="AT207" s="22" t="s">
        <v>139</v>
      </c>
      <c r="AU207" s="22" t="s">
        <v>85</v>
      </c>
      <c r="AY207" s="22" t="s">
        <v>137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2" t="s">
        <v>83</v>
      </c>
      <c r="BK207" s="202">
        <f>ROUND(I207*H207,2)</f>
        <v>0</v>
      </c>
      <c r="BL207" s="22" t="s">
        <v>199</v>
      </c>
      <c r="BM207" s="22" t="s">
        <v>784</v>
      </c>
    </row>
    <row r="208" spans="2:65" s="1" customFormat="1" ht="22.5" customHeight="1">
      <c r="B208" s="39"/>
      <c r="C208" s="191" t="s">
        <v>320</v>
      </c>
      <c r="D208" s="191" t="s">
        <v>139</v>
      </c>
      <c r="E208" s="192" t="s">
        <v>785</v>
      </c>
      <c r="F208" s="193" t="s">
        <v>786</v>
      </c>
      <c r="G208" s="194" t="s">
        <v>240</v>
      </c>
      <c r="H208" s="195">
        <v>1</v>
      </c>
      <c r="I208" s="196"/>
      <c r="J208" s="197">
        <f>ROUND(I208*H208,2)</f>
        <v>0</v>
      </c>
      <c r="K208" s="193" t="s">
        <v>143</v>
      </c>
      <c r="L208" s="59"/>
      <c r="M208" s="198" t="s">
        <v>21</v>
      </c>
      <c r="N208" s="199" t="s">
        <v>46</v>
      </c>
      <c r="O208" s="40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2" t="s">
        <v>199</v>
      </c>
      <c r="AT208" s="22" t="s">
        <v>139</v>
      </c>
      <c r="AU208" s="22" t="s">
        <v>85</v>
      </c>
      <c r="AY208" s="22" t="s">
        <v>137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2" t="s">
        <v>83</v>
      </c>
      <c r="BK208" s="202">
        <f>ROUND(I208*H208,2)</f>
        <v>0</v>
      </c>
      <c r="BL208" s="22" t="s">
        <v>199</v>
      </c>
      <c r="BM208" s="22" t="s">
        <v>787</v>
      </c>
    </row>
    <row r="209" spans="2:65" s="11" customFormat="1" ht="13.5">
      <c r="B209" s="203"/>
      <c r="C209" s="204"/>
      <c r="D209" s="205" t="s">
        <v>146</v>
      </c>
      <c r="E209" s="206" t="s">
        <v>21</v>
      </c>
      <c r="F209" s="207" t="s">
        <v>83</v>
      </c>
      <c r="G209" s="204"/>
      <c r="H209" s="208">
        <v>1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146</v>
      </c>
      <c r="AU209" s="214" t="s">
        <v>85</v>
      </c>
      <c r="AV209" s="11" t="s">
        <v>85</v>
      </c>
      <c r="AW209" s="11" t="s">
        <v>38</v>
      </c>
      <c r="AX209" s="11" t="s">
        <v>75</v>
      </c>
      <c r="AY209" s="214" t="s">
        <v>137</v>
      </c>
    </row>
    <row r="210" spans="2:65" s="12" customFormat="1" ht="13.5">
      <c r="B210" s="215"/>
      <c r="C210" s="216"/>
      <c r="D210" s="217" t="s">
        <v>146</v>
      </c>
      <c r="E210" s="218" t="s">
        <v>21</v>
      </c>
      <c r="F210" s="219" t="s">
        <v>148</v>
      </c>
      <c r="G210" s="216"/>
      <c r="H210" s="220">
        <v>1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146</v>
      </c>
      <c r="AU210" s="226" t="s">
        <v>85</v>
      </c>
      <c r="AV210" s="12" t="s">
        <v>144</v>
      </c>
      <c r="AW210" s="12" t="s">
        <v>38</v>
      </c>
      <c r="AX210" s="12" t="s">
        <v>83</v>
      </c>
      <c r="AY210" s="226" t="s">
        <v>137</v>
      </c>
    </row>
    <row r="211" spans="2:65" s="1" customFormat="1" ht="22.5" customHeight="1">
      <c r="B211" s="39"/>
      <c r="C211" s="191" t="s">
        <v>325</v>
      </c>
      <c r="D211" s="191" t="s">
        <v>139</v>
      </c>
      <c r="E211" s="192" t="s">
        <v>788</v>
      </c>
      <c r="F211" s="193" t="s">
        <v>789</v>
      </c>
      <c r="G211" s="194" t="s">
        <v>240</v>
      </c>
      <c r="H211" s="195">
        <v>1</v>
      </c>
      <c r="I211" s="196"/>
      <c r="J211" s="197">
        <f>ROUND(I211*H211,2)</f>
        <v>0</v>
      </c>
      <c r="K211" s="193" t="s">
        <v>21</v>
      </c>
      <c r="L211" s="59"/>
      <c r="M211" s="198" t="s">
        <v>21</v>
      </c>
      <c r="N211" s="199" t="s">
        <v>46</v>
      </c>
      <c r="O211" s="40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2" t="s">
        <v>199</v>
      </c>
      <c r="AT211" s="22" t="s">
        <v>139</v>
      </c>
      <c r="AU211" s="22" t="s">
        <v>85</v>
      </c>
      <c r="AY211" s="22" t="s">
        <v>137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2" t="s">
        <v>83</v>
      </c>
      <c r="BK211" s="202">
        <f>ROUND(I211*H211,2)</f>
        <v>0</v>
      </c>
      <c r="BL211" s="22" t="s">
        <v>199</v>
      </c>
      <c r="BM211" s="22" t="s">
        <v>790</v>
      </c>
    </row>
    <row r="212" spans="2:65" s="11" customFormat="1" ht="13.5">
      <c r="B212" s="203"/>
      <c r="C212" s="204"/>
      <c r="D212" s="205" t="s">
        <v>146</v>
      </c>
      <c r="E212" s="206" t="s">
        <v>21</v>
      </c>
      <c r="F212" s="207" t="s">
        <v>83</v>
      </c>
      <c r="G212" s="204"/>
      <c r="H212" s="208">
        <v>1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146</v>
      </c>
      <c r="AU212" s="214" t="s">
        <v>85</v>
      </c>
      <c r="AV212" s="11" t="s">
        <v>85</v>
      </c>
      <c r="AW212" s="11" t="s">
        <v>38</v>
      </c>
      <c r="AX212" s="11" t="s">
        <v>75</v>
      </c>
      <c r="AY212" s="214" t="s">
        <v>137</v>
      </c>
    </row>
    <row r="213" spans="2:65" s="12" customFormat="1" ht="13.5">
      <c r="B213" s="215"/>
      <c r="C213" s="216"/>
      <c r="D213" s="205" t="s">
        <v>146</v>
      </c>
      <c r="E213" s="227" t="s">
        <v>21</v>
      </c>
      <c r="F213" s="228" t="s">
        <v>148</v>
      </c>
      <c r="G213" s="216"/>
      <c r="H213" s="229">
        <v>1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146</v>
      </c>
      <c r="AU213" s="226" t="s">
        <v>85</v>
      </c>
      <c r="AV213" s="12" t="s">
        <v>144</v>
      </c>
      <c r="AW213" s="12" t="s">
        <v>38</v>
      </c>
      <c r="AX213" s="12" t="s">
        <v>83</v>
      </c>
      <c r="AY213" s="226" t="s">
        <v>137</v>
      </c>
    </row>
    <row r="214" spans="2:65" s="10" customFormat="1" ht="29.85" customHeight="1">
      <c r="B214" s="174"/>
      <c r="C214" s="175"/>
      <c r="D214" s="188" t="s">
        <v>74</v>
      </c>
      <c r="E214" s="189" t="s">
        <v>791</v>
      </c>
      <c r="F214" s="189" t="s">
        <v>792</v>
      </c>
      <c r="G214" s="175"/>
      <c r="H214" s="175"/>
      <c r="I214" s="178"/>
      <c r="J214" s="190">
        <f>BK214</f>
        <v>0</v>
      </c>
      <c r="K214" s="175"/>
      <c r="L214" s="180"/>
      <c r="M214" s="181"/>
      <c r="N214" s="182"/>
      <c r="O214" s="182"/>
      <c r="P214" s="183">
        <f>SUM(P215:P222)</f>
        <v>0</v>
      </c>
      <c r="Q214" s="182"/>
      <c r="R214" s="183">
        <f>SUM(R215:R222)</f>
        <v>0</v>
      </c>
      <c r="S214" s="182"/>
      <c r="T214" s="184">
        <f>SUM(T215:T222)</f>
        <v>0.51200000000000001</v>
      </c>
      <c r="AR214" s="185" t="s">
        <v>85</v>
      </c>
      <c r="AT214" s="186" t="s">
        <v>74</v>
      </c>
      <c r="AU214" s="186" t="s">
        <v>83</v>
      </c>
      <c r="AY214" s="185" t="s">
        <v>137</v>
      </c>
      <c r="BK214" s="187">
        <f>SUM(BK215:BK222)</f>
        <v>0</v>
      </c>
    </row>
    <row r="215" spans="2:65" s="1" customFormat="1" ht="31.5" customHeight="1">
      <c r="B215" s="39"/>
      <c r="C215" s="191" t="s">
        <v>332</v>
      </c>
      <c r="D215" s="191" t="s">
        <v>139</v>
      </c>
      <c r="E215" s="192" t="s">
        <v>793</v>
      </c>
      <c r="F215" s="193" t="s">
        <v>794</v>
      </c>
      <c r="G215" s="194" t="s">
        <v>240</v>
      </c>
      <c r="H215" s="195">
        <v>32</v>
      </c>
      <c r="I215" s="196"/>
      <c r="J215" s="197">
        <f>ROUND(I215*H215,2)</f>
        <v>0</v>
      </c>
      <c r="K215" s="193" t="s">
        <v>143</v>
      </c>
      <c r="L215" s="59"/>
      <c r="M215" s="198" t="s">
        <v>21</v>
      </c>
      <c r="N215" s="199" t="s">
        <v>46</v>
      </c>
      <c r="O215" s="40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2" t="s">
        <v>199</v>
      </c>
      <c r="AT215" s="22" t="s">
        <v>139</v>
      </c>
      <c r="AU215" s="22" t="s">
        <v>85</v>
      </c>
      <c r="AY215" s="22" t="s">
        <v>137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2" t="s">
        <v>83</v>
      </c>
      <c r="BK215" s="202">
        <f>ROUND(I215*H215,2)</f>
        <v>0</v>
      </c>
      <c r="BL215" s="22" t="s">
        <v>199</v>
      </c>
      <c r="BM215" s="22" t="s">
        <v>795</v>
      </c>
    </row>
    <row r="216" spans="2:65" s="11" customFormat="1" ht="13.5">
      <c r="B216" s="203"/>
      <c r="C216" s="204"/>
      <c r="D216" s="205" t="s">
        <v>146</v>
      </c>
      <c r="E216" s="206" t="s">
        <v>21</v>
      </c>
      <c r="F216" s="207" t="s">
        <v>796</v>
      </c>
      <c r="G216" s="204"/>
      <c r="H216" s="208">
        <v>32</v>
      </c>
      <c r="I216" s="209"/>
      <c r="J216" s="204"/>
      <c r="K216" s="204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146</v>
      </c>
      <c r="AU216" s="214" t="s">
        <v>85</v>
      </c>
      <c r="AV216" s="11" t="s">
        <v>85</v>
      </c>
      <c r="AW216" s="11" t="s">
        <v>38</v>
      </c>
      <c r="AX216" s="11" t="s">
        <v>75</v>
      </c>
      <c r="AY216" s="214" t="s">
        <v>137</v>
      </c>
    </row>
    <row r="217" spans="2:65" s="12" customFormat="1" ht="13.5">
      <c r="B217" s="215"/>
      <c r="C217" s="216"/>
      <c r="D217" s="217" t="s">
        <v>146</v>
      </c>
      <c r="E217" s="218" t="s">
        <v>21</v>
      </c>
      <c r="F217" s="219" t="s">
        <v>148</v>
      </c>
      <c r="G217" s="216"/>
      <c r="H217" s="220">
        <v>32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146</v>
      </c>
      <c r="AU217" s="226" t="s">
        <v>85</v>
      </c>
      <c r="AV217" s="12" t="s">
        <v>144</v>
      </c>
      <c r="AW217" s="12" t="s">
        <v>38</v>
      </c>
      <c r="AX217" s="12" t="s">
        <v>83</v>
      </c>
      <c r="AY217" s="226" t="s">
        <v>137</v>
      </c>
    </row>
    <row r="218" spans="2:65" s="1" customFormat="1" ht="22.5" customHeight="1">
      <c r="B218" s="39"/>
      <c r="C218" s="230" t="s">
        <v>337</v>
      </c>
      <c r="D218" s="230" t="s">
        <v>182</v>
      </c>
      <c r="E218" s="231" t="s">
        <v>797</v>
      </c>
      <c r="F218" s="232" t="s">
        <v>798</v>
      </c>
      <c r="G218" s="233" t="s">
        <v>240</v>
      </c>
      <c r="H218" s="234">
        <v>0</v>
      </c>
      <c r="I218" s="235"/>
      <c r="J218" s="236">
        <f>ROUND(I218*H218,2)</f>
        <v>0</v>
      </c>
      <c r="K218" s="232" t="s">
        <v>143</v>
      </c>
      <c r="L218" s="237"/>
      <c r="M218" s="238" t="s">
        <v>21</v>
      </c>
      <c r="N218" s="239" t="s">
        <v>46</v>
      </c>
      <c r="O218" s="40"/>
      <c r="P218" s="200">
        <f>O218*H218</f>
        <v>0</v>
      </c>
      <c r="Q218" s="200">
        <v>1.5E-3</v>
      </c>
      <c r="R218" s="200">
        <f>Q218*H218</f>
        <v>0</v>
      </c>
      <c r="S218" s="200">
        <v>0</v>
      </c>
      <c r="T218" s="201">
        <f>S218*H218</f>
        <v>0</v>
      </c>
      <c r="AR218" s="22" t="s">
        <v>278</v>
      </c>
      <c r="AT218" s="22" t="s">
        <v>182</v>
      </c>
      <c r="AU218" s="22" t="s">
        <v>85</v>
      </c>
      <c r="AY218" s="22" t="s">
        <v>137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2" t="s">
        <v>83</v>
      </c>
      <c r="BK218" s="202">
        <f>ROUND(I218*H218,2)</f>
        <v>0</v>
      </c>
      <c r="BL218" s="22" t="s">
        <v>199</v>
      </c>
      <c r="BM218" s="22" t="s">
        <v>799</v>
      </c>
    </row>
    <row r="219" spans="2:65" s="1" customFormat="1" ht="27">
      <c r="B219" s="39"/>
      <c r="C219" s="61"/>
      <c r="D219" s="217" t="s">
        <v>187</v>
      </c>
      <c r="E219" s="61"/>
      <c r="F219" s="249" t="s">
        <v>800</v>
      </c>
      <c r="G219" s="61"/>
      <c r="H219" s="61"/>
      <c r="I219" s="161"/>
      <c r="J219" s="61"/>
      <c r="K219" s="61"/>
      <c r="L219" s="59"/>
      <c r="M219" s="241"/>
      <c r="N219" s="40"/>
      <c r="O219" s="40"/>
      <c r="P219" s="40"/>
      <c r="Q219" s="40"/>
      <c r="R219" s="40"/>
      <c r="S219" s="40"/>
      <c r="T219" s="76"/>
      <c r="AT219" s="22" t="s">
        <v>187</v>
      </c>
      <c r="AU219" s="22" t="s">
        <v>85</v>
      </c>
    </row>
    <row r="220" spans="2:65" s="1" customFormat="1" ht="31.5" customHeight="1">
      <c r="B220" s="39"/>
      <c r="C220" s="191" t="s">
        <v>341</v>
      </c>
      <c r="D220" s="191" t="s">
        <v>139</v>
      </c>
      <c r="E220" s="192" t="s">
        <v>801</v>
      </c>
      <c r="F220" s="193" t="s">
        <v>802</v>
      </c>
      <c r="G220" s="194" t="s">
        <v>240</v>
      </c>
      <c r="H220" s="195">
        <v>32</v>
      </c>
      <c r="I220" s="196"/>
      <c r="J220" s="197">
        <f>ROUND(I220*H220,2)</f>
        <v>0</v>
      </c>
      <c r="K220" s="193" t="s">
        <v>143</v>
      </c>
      <c r="L220" s="59"/>
      <c r="M220" s="198" t="s">
        <v>21</v>
      </c>
      <c r="N220" s="199" t="s">
        <v>46</v>
      </c>
      <c r="O220" s="40"/>
      <c r="P220" s="200">
        <f>O220*H220</f>
        <v>0</v>
      </c>
      <c r="Q220" s="200">
        <v>0</v>
      </c>
      <c r="R220" s="200">
        <f>Q220*H220</f>
        <v>0</v>
      </c>
      <c r="S220" s="200">
        <v>1.6E-2</v>
      </c>
      <c r="T220" s="201">
        <f>S220*H220</f>
        <v>0.51200000000000001</v>
      </c>
      <c r="AR220" s="22" t="s">
        <v>199</v>
      </c>
      <c r="AT220" s="22" t="s">
        <v>139</v>
      </c>
      <c r="AU220" s="22" t="s">
        <v>85</v>
      </c>
      <c r="AY220" s="22" t="s">
        <v>137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2" t="s">
        <v>83</v>
      </c>
      <c r="BK220" s="202">
        <f>ROUND(I220*H220,2)</f>
        <v>0</v>
      </c>
      <c r="BL220" s="22" t="s">
        <v>199</v>
      </c>
      <c r="BM220" s="22" t="s">
        <v>803</v>
      </c>
    </row>
    <row r="221" spans="2:65" s="11" customFormat="1" ht="13.5">
      <c r="B221" s="203"/>
      <c r="C221" s="204"/>
      <c r="D221" s="205" t="s">
        <v>146</v>
      </c>
      <c r="E221" s="206" t="s">
        <v>21</v>
      </c>
      <c r="F221" s="207" t="s">
        <v>796</v>
      </c>
      <c r="G221" s="204"/>
      <c r="H221" s="208">
        <v>32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146</v>
      </c>
      <c r="AU221" s="214" t="s">
        <v>85</v>
      </c>
      <c r="AV221" s="11" t="s">
        <v>85</v>
      </c>
      <c r="AW221" s="11" t="s">
        <v>38</v>
      </c>
      <c r="AX221" s="11" t="s">
        <v>75</v>
      </c>
      <c r="AY221" s="214" t="s">
        <v>137</v>
      </c>
    </row>
    <row r="222" spans="2:65" s="12" customFormat="1" ht="13.5">
      <c r="B222" s="215"/>
      <c r="C222" s="216"/>
      <c r="D222" s="205" t="s">
        <v>146</v>
      </c>
      <c r="E222" s="227" t="s">
        <v>21</v>
      </c>
      <c r="F222" s="228" t="s">
        <v>148</v>
      </c>
      <c r="G222" s="216"/>
      <c r="H222" s="229">
        <v>32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146</v>
      </c>
      <c r="AU222" s="226" t="s">
        <v>85</v>
      </c>
      <c r="AV222" s="12" t="s">
        <v>144</v>
      </c>
      <c r="AW222" s="12" t="s">
        <v>38</v>
      </c>
      <c r="AX222" s="12" t="s">
        <v>83</v>
      </c>
      <c r="AY222" s="226" t="s">
        <v>137</v>
      </c>
    </row>
    <row r="223" spans="2:65" s="10" customFormat="1" ht="29.85" customHeight="1">
      <c r="B223" s="174"/>
      <c r="C223" s="175"/>
      <c r="D223" s="188" t="s">
        <v>74</v>
      </c>
      <c r="E223" s="189" t="s">
        <v>405</v>
      </c>
      <c r="F223" s="189" t="s">
        <v>406</v>
      </c>
      <c r="G223" s="175"/>
      <c r="H223" s="175"/>
      <c r="I223" s="178"/>
      <c r="J223" s="190">
        <f>BK223</f>
        <v>0</v>
      </c>
      <c r="K223" s="175"/>
      <c r="L223" s="180"/>
      <c r="M223" s="181"/>
      <c r="N223" s="182"/>
      <c r="O223" s="182"/>
      <c r="P223" s="183">
        <f>SUM(P224:P235)</f>
        <v>0</v>
      </c>
      <c r="Q223" s="182"/>
      <c r="R223" s="183">
        <f>SUM(R224:R235)</f>
        <v>2.2328779999999999</v>
      </c>
      <c r="S223" s="182"/>
      <c r="T223" s="184">
        <f>SUM(T224:T235)</f>
        <v>0</v>
      </c>
      <c r="AR223" s="185" t="s">
        <v>85</v>
      </c>
      <c r="AT223" s="186" t="s">
        <v>74</v>
      </c>
      <c r="AU223" s="186" t="s">
        <v>83</v>
      </c>
      <c r="AY223" s="185" t="s">
        <v>137</v>
      </c>
      <c r="BK223" s="187">
        <f>SUM(BK224:BK235)</f>
        <v>0</v>
      </c>
    </row>
    <row r="224" spans="2:65" s="1" customFormat="1" ht="44.25" customHeight="1">
      <c r="B224" s="39"/>
      <c r="C224" s="191" t="s">
        <v>345</v>
      </c>
      <c r="D224" s="191" t="s">
        <v>139</v>
      </c>
      <c r="E224" s="192" t="s">
        <v>804</v>
      </c>
      <c r="F224" s="193" t="s">
        <v>805</v>
      </c>
      <c r="G224" s="194" t="s">
        <v>170</v>
      </c>
      <c r="H224" s="195">
        <v>139.24</v>
      </c>
      <c r="I224" s="196"/>
      <c r="J224" s="197">
        <f>ROUND(I224*H224,2)</f>
        <v>0</v>
      </c>
      <c r="K224" s="193" t="s">
        <v>143</v>
      </c>
      <c r="L224" s="59"/>
      <c r="M224" s="198" t="s">
        <v>21</v>
      </c>
      <c r="N224" s="199" t="s">
        <v>46</v>
      </c>
      <c r="O224" s="40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AR224" s="22" t="s">
        <v>199</v>
      </c>
      <c r="AT224" s="22" t="s">
        <v>139</v>
      </c>
      <c r="AU224" s="22" t="s">
        <v>85</v>
      </c>
      <c r="AY224" s="22" t="s">
        <v>137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22" t="s">
        <v>83</v>
      </c>
      <c r="BK224" s="202">
        <f>ROUND(I224*H224,2)</f>
        <v>0</v>
      </c>
      <c r="BL224" s="22" t="s">
        <v>199</v>
      </c>
      <c r="BM224" s="22" t="s">
        <v>806</v>
      </c>
    </row>
    <row r="225" spans="2:65" s="11" customFormat="1" ht="13.5">
      <c r="B225" s="203"/>
      <c r="C225" s="204"/>
      <c r="D225" s="205" t="s">
        <v>146</v>
      </c>
      <c r="E225" s="206" t="s">
        <v>21</v>
      </c>
      <c r="F225" s="207" t="s">
        <v>807</v>
      </c>
      <c r="G225" s="204"/>
      <c r="H225" s="208">
        <v>74.349999999999994</v>
      </c>
      <c r="I225" s="209"/>
      <c r="J225" s="204"/>
      <c r="K225" s="204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146</v>
      </c>
      <c r="AU225" s="214" t="s">
        <v>85</v>
      </c>
      <c r="AV225" s="11" t="s">
        <v>85</v>
      </c>
      <c r="AW225" s="11" t="s">
        <v>38</v>
      </c>
      <c r="AX225" s="11" t="s">
        <v>75</v>
      </c>
      <c r="AY225" s="214" t="s">
        <v>137</v>
      </c>
    </row>
    <row r="226" spans="2:65" s="11" customFormat="1" ht="13.5">
      <c r="B226" s="203"/>
      <c r="C226" s="204"/>
      <c r="D226" s="205" t="s">
        <v>146</v>
      </c>
      <c r="E226" s="206" t="s">
        <v>21</v>
      </c>
      <c r="F226" s="207" t="s">
        <v>808</v>
      </c>
      <c r="G226" s="204"/>
      <c r="H226" s="208">
        <v>14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146</v>
      </c>
      <c r="AU226" s="214" t="s">
        <v>85</v>
      </c>
      <c r="AV226" s="11" t="s">
        <v>85</v>
      </c>
      <c r="AW226" s="11" t="s">
        <v>38</v>
      </c>
      <c r="AX226" s="11" t="s">
        <v>75</v>
      </c>
      <c r="AY226" s="214" t="s">
        <v>137</v>
      </c>
    </row>
    <row r="227" spans="2:65" s="11" customFormat="1" ht="13.5">
      <c r="B227" s="203"/>
      <c r="C227" s="204"/>
      <c r="D227" s="205" t="s">
        <v>146</v>
      </c>
      <c r="E227" s="206" t="s">
        <v>21</v>
      </c>
      <c r="F227" s="207" t="s">
        <v>809</v>
      </c>
      <c r="G227" s="204"/>
      <c r="H227" s="208">
        <v>50.89</v>
      </c>
      <c r="I227" s="209"/>
      <c r="J227" s="204"/>
      <c r="K227" s="204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146</v>
      </c>
      <c r="AU227" s="214" t="s">
        <v>85</v>
      </c>
      <c r="AV227" s="11" t="s">
        <v>85</v>
      </c>
      <c r="AW227" s="11" t="s">
        <v>38</v>
      </c>
      <c r="AX227" s="11" t="s">
        <v>75</v>
      </c>
      <c r="AY227" s="214" t="s">
        <v>137</v>
      </c>
    </row>
    <row r="228" spans="2:65" s="12" customFormat="1" ht="13.5">
      <c r="B228" s="215"/>
      <c r="C228" s="216"/>
      <c r="D228" s="217" t="s">
        <v>146</v>
      </c>
      <c r="E228" s="218" t="s">
        <v>21</v>
      </c>
      <c r="F228" s="219" t="s">
        <v>148</v>
      </c>
      <c r="G228" s="216"/>
      <c r="H228" s="220">
        <v>139.24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146</v>
      </c>
      <c r="AU228" s="226" t="s">
        <v>85</v>
      </c>
      <c r="AV228" s="12" t="s">
        <v>144</v>
      </c>
      <c r="AW228" s="12" t="s">
        <v>38</v>
      </c>
      <c r="AX228" s="12" t="s">
        <v>83</v>
      </c>
      <c r="AY228" s="226" t="s">
        <v>137</v>
      </c>
    </row>
    <row r="229" spans="2:65" s="1" customFormat="1" ht="22.5" customHeight="1">
      <c r="B229" s="39"/>
      <c r="C229" s="230" t="s">
        <v>351</v>
      </c>
      <c r="D229" s="230" t="s">
        <v>182</v>
      </c>
      <c r="E229" s="231" t="s">
        <v>432</v>
      </c>
      <c r="F229" s="232" t="s">
        <v>433</v>
      </c>
      <c r="G229" s="233" t="s">
        <v>170</v>
      </c>
      <c r="H229" s="234">
        <v>153.16399999999999</v>
      </c>
      <c r="I229" s="235"/>
      <c r="J229" s="236">
        <f>ROUND(I229*H229,2)</f>
        <v>0</v>
      </c>
      <c r="K229" s="232" t="s">
        <v>143</v>
      </c>
      <c r="L229" s="237"/>
      <c r="M229" s="238" t="s">
        <v>21</v>
      </c>
      <c r="N229" s="239" t="s">
        <v>46</v>
      </c>
      <c r="O229" s="40"/>
      <c r="P229" s="200">
        <f>O229*H229</f>
        <v>0</v>
      </c>
      <c r="Q229" s="200">
        <v>1.4500000000000001E-2</v>
      </c>
      <c r="R229" s="200">
        <f>Q229*H229</f>
        <v>2.2208779999999999</v>
      </c>
      <c r="S229" s="200">
        <v>0</v>
      </c>
      <c r="T229" s="201">
        <f>S229*H229</f>
        <v>0</v>
      </c>
      <c r="AR229" s="22" t="s">
        <v>278</v>
      </c>
      <c r="AT229" s="22" t="s">
        <v>182</v>
      </c>
      <c r="AU229" s="22" t="s">
        <v>85</v>
      </c>
      <c r="AY229" s="22" t="s">
        <v>137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83</v>
      </c>
      <c r="BK229" s="202">
        <f>ROUND(I229*H229,2)</f>
        <v>0</v>
      </c>
      <c r="BL229" s="22" t="s">
        <v>199</v>
      </c>
      <c r="BM229" s="22" t="s">
        <v>810</v>
      </c>
    </row>
    <row r="230" spans="2:65" s="11" customFormat="1" ht="13.5">
      <c r="B230" s="203"/>
      <c r="C230" s="204"/>
      <c r="D230" s="205" t="s">
        <v>146</v>
      </c>
      <c r="E230" s="206" t="s">
        <v>21</v>
      </c>
      <c r="F230" s="207" t="s">
        <v>811</v>
      </c>
      <c r="G230" s="204"/>
      <c r="H230" s="208">
        <v>153.16399999999999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146</v>
      </c>
      <c r="AU230" s="214" t="s">
        <v>85</v>
      </c>
      <c r="AV230" s="11" t="s">
        <v>85</v>
      </c>
      <c r="AW230" s="11" t="s">
        <v>38</v>
      </c>
      <c r="AX230" s="11" t="s">
        <v>75</v>
      </c>
      <c r="AY230" s="214" t="s">
        <v>137</v>
      </c>
    </row>
    <row r="231" spans="2:65" s="12" customFormat="1" ht="13.5">
      <c r="B231" s="215"/>
      <c r="C231" s="216"/>
      <c r="D231" s="217" t="s">
        <v>146</v>
      </c>
      <c r="E231" s="218" t="s">
        <v>21</v>
      </c>
      <c r="F231" s="219" t="s">
        <v>148</v>
      </c>
      <c r="G231" s="216"/>
      <c r="H231" s="220">
        <v>153.16399999999999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146</v>
      </c>
      <c r="AU231" s="226" t="s">
        <v>85</v>
      </c>
      <c r="AV231" s="12" t="s">
        <v>144</v>
      </c>
      <c r="AW231" s="12" t="s">
        <v>38</v>
      </c>
      <c r="AX231" s="12" t="s">
        <v>83</v>
      </c>
      <c r="AY231" s="226" t="s">
        <v>137</v>
      </c>
    </row>
    <row r="232" spans="2:65" s="1" customFormat="1" ht="22.5" customHeight="1">
      <c r="B232" s="39"/>
      <c r="C232" s="230" t="s">
        <v>359</v>
      </c>
      <c r="D232" s="230" t="s">
        <v>182</v>
      </c>
      <c r="E232" s="231" t="s">
        <v>812</v>
      </c>
      <c r="F232" s="232" t="s">
        <v>813</v>
      </c>
      <c r="G232" s="233" t="s">
        <v>240</v>
      </c>
      <c r="H232" s="234">
        <v>300</v>
      </c>
      <c r="I232" s="235"/>
      <c r="J232" s="236">
        <f>ROUND(I232*H232,2)</f>
        <v>0</v>
      </c>
      <c r="K232" s="232" t="s">
        <v>143</v>
      </c>
      <c r="L232" s="237"/>
      <c r="M232" s="238" t="s">
        <v>21</v>
      </c>
      <c r="N232" s="239" t="s">
        <v>46</v>
      </c>
      <c r="O232" s="40"/>
      <c r="P232" s="200">
        <f>O232*H232</f>
        <v>0</v>
      </c>
      <c r="Q232" s="200">
        <v>4.0000000000000003E-5</v>
      </c>
      <c r="R232" s="200">
        <f>Q232*H232</f>
        <v>1.2E-2</v>
      </c>
      <c r="S232" s="200">
        <v>0</v>
      </c>
      <c r="T232" s="201">
        <f>S232*H232</f>
        <v>0</v>
      </c>
      <c r="AR232" s="22" t="s">
        <v>278</v>
      </c>
      <c r="AT232" s="22" t="s">
        <v>182</v>
      </c>
      <c r="AU232" s="22" t="s">
        <v>85</v>
      </c>
      <c r="AY232" s="22" t="s">
        <v>137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2" t="s">
        <v>83</v>
      </c>
      <c r="BK232" s="202">
        <f>ROUND(I232*H232,2)</f>
        <v>0</v>
      </c>
      <c r="BL232" s="22" t="s">
        <v>199</v>
      </c>
      <c r="BM232" s="22" t="s">
        <v>814</v>
      </c>
    </row>
    <row r="233" spans="2:65" s="11" customFormat="1" ht="13.5">
      <c r="B233" s="203"/>
      <c r="C233" s="204"/>
      <c r="D233" s="205" t="s">
        <v>146</v>
      </c>
      <c r="E233" s="206" t="s">
        <v>21</v>
      </c>
      <c r="F233" s="207" t="s">
        <v>815</v>
      </c>
      <c r="G233" s="204"/>
      <c r="H233" s="208">
        <v>300</v>
      </c>
      <c r="I233" s="209"/>
      <c r="J233" s="204"/>
      <c r="K233" s="204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146</v>
      </c>
      <c r="AU233" s="214" t="s">
        <v>85</v>
      </c>
      <c r="AV233" s="11" t="s">
        <v>85</v>
      </c>
      <c r="AW233" s="11" t="s">
        <v>38</v>
      </c>
      <c r="AX233" s="11" t="s">
        <v>75</v>
      </c>
      <c r="AY233" s="214" t="s">
        <v>137</v>
      </c>
    </row>
    <row r="234" spans="2:65" s="12" customFormat="1" ht="13.5">
      <c r="B234" s="215"/>
      <c r="C234" s="216"/>
      <c r="D234" s="217" t="s">
        <v>146</v>
      </c>
      <c r="E234" s="218" t="s">
        <v>21</v>
      </c>
      <c r="F234" s="219" t="s">
        <v>148</v>
      </c>
      <c r="G234" s="216"/>
      <c r="H234" s="220">
        <v>300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146</v>
      </c>
      <c r="AU234" s="226" t="s">
        <v>85</v>
      </c>
      <c r="AV234" s="12" t="s">
        <v>144</v>
      </c>
      <c r="AW234" s="12" t="s">
        <v>38</v>
      </c>
      <c r="AX234" s="12" t="s">
        <v>83</v>
      </c>
      <c r="AY234" s="226" t="s">
        <v>137</v>
      </c>
    </row>
    <row r="235" spans="2:65" s="1" customFormat="1" ht="31.5" customHeight="1">
      <c r="B235" s="39"/>
      <c r="C235" s="191" t="s">
        <v>364</v>
      </c>
      <c r="D235" s="191" t="s">
        <v>139</v>
      </c>
      <c r="E235" s="192" t="s">
        <v>816</v>
      </c>
      <c r="F235" s="193" t="s">
        <v>817</v>
      </c>
      <c r="G235" s="194" t="s">
        <v>382</v>
      </c>
      <c r="H235" s="242"/>
      <c r="I235" s="196"/>
      <c r="J235" s="197">
        <f>ROUND(I235*H235,2)</f>
        <v>0</v>
      </c>
      <c r="K235" s="193" t="s">
        <v>143</v>
      </c>
      <c r="L235" s="59"/>
      <c r="M235" s="198" t="s">
        <v>21</v>
      </c>
      <c r="N235" s="199" t="s">
        <v>46</v>
      </c>
      <c r="O235" s="40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2" t="s">
        <v>199</v>
      </c>
      <c r="AT235" s="22" t="s">
        <v>139</v>
      </c>
      <c r="AU235" s="22" t="s">
        <v>85</v>
      </c>
      <c r="AY235" s="22" t="s">
        <v>137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22" t="s">
        <v>83</v>
      </c>
      <c r="BK235" s="202">
        <f>ROUND(I235*H235,2)</f>
        <v>0</v>
      </c>
      <c r="BL235" s="22" t="s">
        <v>199</v>
      </c>
      <c r="BM235" s="22" t="s">
        <v>818</v>
      </c>
    </row>
    <row r="236" spans="2:65" s="10" customFormat="1" ht="29.85" customHeight="1">
      <c r="B236" s="174"/>
      <c r="C236" s="175"/>
      <c r="D236" s="188" t="s">
        <v>74</v>
      </c>
      <c r="E236" s="189" t="s">
        <v>444</v>
      </c>
      <c r="F236" s="189" t="s">
        <v>445</v>
      </c>
      <c r="G236" s="175"/>
      <c r="H236" s="175"/>
      <c r="I236" s="178"/>
      <c r="J236" s="190">
        <f>BK236</f>
        <v>0</v>
      </c>
      <c r="K236" s="175"/>
      <c r="L236" s="180"/>
      <c r="M236" s="181"/>
      <c r="N236" s="182"/>
      <c r="O236" s="182"/>
      <c r="P236" s="183">
        <f>SUM(P237:P285)</f>
        <v>0</v>
      </c>
      <c r="Q236" s="182"/>
      <c r="R236" s="183">
        <f>SUM(R237:R285)</f>
        <v>1.2506519999999999</v>
      </c>
      <c r="S236" s="182"/>
      <c r="T236" s="184">
        <f>SUM(T237:T285)</f>
        <v>1.2158009999999999</v>
      </c>
      <c r="AR236" s="185" t="s">
        <v>85</v>
      </c>
      <c r="AT236" s="186" t="s">
        <v>74</v>
      </c>
      <c r="AU236" s="186" t="s">
        <v>83</v>
      </c>
      <c r="AY236" s="185" t="s">
        <v>137</v>
      </c>
      <c r="BK236" s="187">
        <f>SUM(BK237:BK285)</f>
        <v>0</v>
      </c>
    </row>
    <row r="237" spans="2:65" s="1" customFormat="1" ht="22.5" customHeight="1">
      <c r="B237" s="39"/>
      <c r="C237" s="191" t="s">
        <v>370</v>
      </c>
      <c r="D237" s="191" t="s">
        <v>139</v>
      </c>
      <c r="E237" s="192" t="s">
        <v>819</v>
      </c>
      <c r="F237" s="193" t="s">
        <v>820</v>
      </c>
      <c r="G237" s="194" t="s">
        <v>160</v>
      </c>
      <c r="H237" s="195">
        <v>56.2</v>
      </c>
      <c r="I237" s="196"/>
      <c r="J237" s="197">
        <f>ROUND(I237*H237,2)</f>
        <v>0</v>
      </c>
      <c r="K237" s="193" t="s">
        <v>143</v>
      </c>
      <c r="L237" s="59"/>
      <c r="M237" s="198" t="s">
        <v>21</v>
      </c>
      <c r="N237" s="199" t="s">
        <v>46</v>
      </c>
      <c r="O237" s="40"/>
      <c r="P237" s="200">
        <f>O237*H237</f>
        <v>0</v>
      </c>
      <c r="Q237" s="200">
        <v>0</v>
      </c>
      <c r="R237" s="200">
        <f>Q237*H237</f>
        <v>0</v>
      </c>
      <c r="S237" s="200">
        <v>1.7700000000000001E-3</v>
      </c>
      <c r="T237" s="201">
        <f>S237*H237</f>
        <v>9.9474000000000007E-2</v>
      </c>
      <c r="AR237" s="22" t="s">
        <v>199</v>
      </c>
      <c r="AT237" s="22" t="s">
        <v>139</v>
      </c>
      <c r="AU237" s="22" t="s">
        <v>85</v>
      </c>
      <c r="AY237" s="22" t="s">
        <v>137</v>
      </c>
      <c r="BE237" s="202">
        <f>IF(N237="základní",J237,0)</f>
        <v>0</v>
      </c>
      <c r="BF237" s="202">
        <f>IF(N237="snížená",J237,0)</f>
        <v>0</v>
      </c>
      <c r="BG237" s="202">
        <f>IF(N237="zákl. přenesená",J237,0)</f>
        <v>0</v>
      </c>
      <c r="BH237" s="202">
        <f>IF(N237="sníž. přenesená",J237,0)</f>
        <v>0</v>
      </c>
      <c r="BI237" s="202">
        <f>IF(N237="nulová",J237,0)</f>
        <v>0</v>
      </c>
      <c r="BJ237" s="22" t="s">
        <v>83</v>
      </c>
      <c r="BK237" s="202">
        <f>ROUND(I237*H237,2)</f>
        <v>0</v>
      </c>
      <c r="BL237" s="22" t="s">
        <v>199</v>
      </c>
      <c r="BM237" s="22" t="s">
        <v>821</v>
      </c>
    </row>
    <row r="238" spans="2:65" s="11" customFormat="1" ht="13.5">
      <c r="B238" s="203"/>
      <c r="C238" s="204"/>
      <c r="D238" s="205" t="s">
        <v>146</v>
      </c>
      <c r="E238" s="206" t="s">
        <v>21</v>
      </c>
      <c r="F238" s="207" t="s">
        <v>822</v>
      </c>
      <c r="G238" s="204"/>
      <c r="H238" s="208">
        <v>56.2</v>
      </c>
      <c r="I238" s="209"/>
      <c r="J238" s="204"/>
      <c r="K238" s="204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146</v>
      </c>
      <c r="AU238" s="214" t="s">
        <v>85</v>
      </c>
      <c r="AV238" s="11" t="s">
        <v>85</v>
      </c>
      <c r="AW238" s="11" t="s">
        <v>38</v>
      </c>
      <c r="AX238" s="11" t="s">
        <v>75</v>
      </c>
      <c r="AY238" s="214" t="s">
        <v>137</v>
      </c>
    </row>
    <row r="239" spans="2:65" s="12" customFormat="1" ht="13.5">
      <c r="B239" s="215"/>
      <c r="C239" s="216"/>
      <c r="D239" s="217" t="s">
        <v>146</v>
      </c>
      <c r="E239" s="218" t="s">
        <v>21</v>
      </c>
      <c r="F239" s="219" t="s">
        <v>148</v>
      </c>
      <c r="G239" s="216"/>
      <c r="H239" s="220">
        <v>56.2</v>
      </c>
      <c r="I239" s="221"/>
      <c r="J239" s="216"/>
      <c r="K239" s="216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146</v>
      </c>
      <c r="AU239" s="226" t="s">
        <v>85</v>
      </c>
      <c r="AV239" s="12" t="s">
        <v>144</v>
      </c>
      <c r="AW239" s="12" t="s">
        <v>38</v>
      </c>
      <c r="AX239" s="12" t="s">
        <v>83</v>
      </c>
      <c r="AY239" s="226" t="s">
        <v>137</v>
      </c>
    </row>
    <row r="240" spans="2:65" s="1" customFormat="1" ht="22.5" customHeight="1">
      <c r="B240" s="39"/>
      <c r="C240" s="191" t="s">
        <v>374</v>
      </c>
      <c r="D240" s="191" t="s">
        <v>139</v>
      </c>
      <c r="E240" s="192" t="s">
        <v>823</v>
      </c>
      <c r="F240" s="193" t="s">
        <v>824</v>
      </c>
      <c r="G240" s="194" t="s">
        <v>240</v>
      </c>
      <c r="H240" s="195">
        <v>4</v>
      </c>
      <c r="I240" s="196"/>
      <c r="J240" s="197">
        <f>ROUND(I240*H240,2)</f>
        <v>0</v>
      </c>
      <c r="K240" s="193" t="s">
        <v>143</v>
      </c>
      <c r="L240" s="59"/>
      <c r="M240" s="198" t="s">
        <v>21</v>
      </c>
      <c r="N240" s="199" t="s">
        <v>46</v>
      </c>
      <c r="O240" s="40"/>
      <c r="P240" s="200">
        <f>O240*H240</f>
        <v>0</v>
      </c>
      <c r="Q240" s="200">
        <v>0</v>
      </c>
      <c r="R240" s="200">
        <f>Q240*H240</f>
        <v>0</v>
      </c>
      <c r="S240" s="200">
        <v>9.0600000000000003E-3</v>
      </c>
      <c r="T240" s="201">
        <f>S240*H240</f>
        <v>3.6240000000000001E-2</v>
      </c>
      <c r="AR240" s="22" t="s">
        <v>199</v>
      </c>
      <c r="AT240" s="22" t="s">
        <v>139</v>
      </c>
      <c r="AU240" s="22" t="s">
        <v>85</v>
      </c>
      <c r="AY240" s="22" t="s">
        <v>137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2" t="s">
        <v>83</v>
      </c>
      <c r="BK240" s="202">
        <f>ROUND(I240*H240,2)</f>
        <v>0</v>
      </c>
      <c r="BL240" s="22" t="s">
        <v>199</v>
      </c>
      <c r="BM240" s="22" t="s">
        <v>825</v>
      </c>
    </row>
    <row r="241" spans="2:65" s="11" customFormat="1" ht="13.5">
      <c r="B241" s="203"/>
      <c r="C241" s="204"/>
      <c r="D241" s="205" t="s">
        <v>146</v>
      </c>
      <c r="E241" s="206" t="s">
        <v>21</v>
      </c>
      <c r="F241" s="207" t="s">
        <v>826</v>
      </c>
      <c r="G241" s="204"/>
      <c r="H241" s="208">
        <v>4</v>
      </c>
      <c r="I241" s="209"/>
      <c r="J241" s="204"/>
      <c r="K241" s="204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146</v>
      </c>
      <c r="AU241" s="214" t="s">
        <v>85</v>
      </c>
      <c r="AV241" s="11" t="s">
        <v>85</v>
      </c>
      <c r="AW241" s="11" t="s">
        <v>38</v>
      </c>
      <c r="AX241" s="11" t="s">
        <v>75</v>
      </c>
      <c r="AY241" s="214" t="s">
        <v>137</v>
      </c>
    </row>
    <row r="242" spans="2:65" s="12" customFormat="1" ht="13.5">
      <c r="B242" s="215"/>
      <c r="C242" s="216"/>
      <c r="D242" s="217" t="s">
        <v>146</v>
      </c>
      <c r="E242" s="218" t="s">
        <v>21</v>
      </c>
      <c r="F242" s="219" t="s">
        <v>148</v>
      </c>
      <c r="G242" s="216"/>
      <c r="H242" s="220">
        <v>4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146</v>
      </c>
      <c r="AU242" s="226" t="s">
        <v>85</v>
      </c>
      <c r="AV242" s="12" t="s">
        <v>144</v>
      </c>
      <c r="AW242" s="12" t="s">
        <v>38</v>
      </c>
      <c r="AX242" s="12" t="s">
        <v>83</v>
      </c>
      <c r="AY242" s="226" t="s">
        <v>137</v>
      </c>
    </row>
    <row r="243" spans="2:65" s="1" customFormat="1" ht="22.5" customHeight="1">
      <c r="B243" s="39"/>
      <c r="C243" s="191" t="s">
        <v>379</v>
      </c>
      <c r="D243" s="191" t="s">
        <v>139</v>
      </c>
      <c r="E243" s="192" t="s">
        <v>827</v>
      </c>
      <c r="F243" s="193" t="s">
        <v>828</v>
      </c>
      <c r="G243" s="194" t="s">
        <v>160</v>
      </c>
      <c r="H243" s="195">
        <v>348.1</v>
      </c>
      <c r="I243" s="196"/>
      <c r="J243" s="197">
        <f>ROUND(I243*H243,2)</f>
        <v>0</v>
      </c>
      <c r="K243" s="193" t="s">
        <v>143</v>
      </c>
      <c r="L243" s="59"/>
      <c r="M243" s="198" t="s">
        <v>21</v>
      </c>
      <c r="N243" s="199" t="s">
        <v>46</v>
      </c>
      <c r="O243" s="40"/>
      <c r="P243" s="200">
        <f>O243*H243</f>
        <v>0</v>
      </c>
      <c r="Q243" s="200">
        <v>0</v>
      </c>
      <c r="R243" s="200">
        <f>Q243*H243</f>
        <v>0</v>
      </c>
      <c r="S243" s="200">
        <v>1.91E-3</v>
      </c>
      <c r="T243" s="201">
        <f>S243*H243</f>
        <v>0.6648710000000001</v>
      </c>
      <c r="AR243" s="22" t="s">
        <v>199</v>
      </c>
      <c r="AT243" s="22" t="s">
        <v>139</v>
      </c>
      <c r="AU243" s="22" t="s">
        <v>85</v>
      </c>
      <c r="AY243" s="22" t="s">
        <v>137</v>
      </c>
      <c r="BE243" s="202">
        <f>IF(N243="základní",J243,0)</f>
        <v>0</v>
      </c>
      <c r="BF243" s="202">
        <f>IF(N243="snížená",J243,0)</f>
        <v>0</v>
      </c>
      <c r="BG243" s="202">
        <f>IF(N243="zákl. přenesená",J243,0)</f>
        <v>0</v>
      </c>
      <c r="BH243" s="202">
        <f>IF(N243="sníž. přenesená",J243,0)</f>
        <v>0</v>
      </c>
      <c r="BI243" s="202">
        <f>IF(N243="nulová",J243,0)</f>
        <v>0</v>
      </c>
      <c r="BJ243" s="22" t="s">
        <v>83</v>
      </c>
      <c r="BK243" s="202">
        <f>ROUND(I243*H243,2)</f>
        <v>0</v>
      </c>
      <c r="BL243" s="22" t="s">
        <v>199</v>
      </c>
      <c r="BM243" s="22" t="s">
        <v>829</v>
      </c>
    </row>
    <row r="244" spans="2:65" s="11" customFormat="1" ht="13.5">
      <c r="B244" s="203"/>
      <c r="C244" s="204"/>
      <c r="D244" s="205" t="s">
        <v>146</v>
      </c>
      <c r="E244" s="206" t="s">
        <v>21</v>
      </c>
      <c r="F244" s="207" t="s">
        <v>830</v>
      </c>
      <c r="G244" s="204"/>
      <c r="H244" s="208">
        <v>170.34</v>
      </c>
      <c r="I244" s="209"/>
      <c r="J244" s="204"/>
      <c r="K244" s="204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146</v>
      </c>
      <c r="AU244" s="214" t="s">
        <v>85</v>
      </c>
      <c r="AV244" s="11" t="s">
        <v>85</v>
      </c>
      <c r="AW244" s="11" t="s">
        <v>38</v>
      </c>
      <c r="AX244" s="11" t="s">
        <v>75</v>
      </c>
      <c r="AY244" s="214" t="s">
        <v>137</v>
      </c>
    </row>
    <row r="245" spans="2:65" s="11" customFormat="1" ht="13.5">
      <c r="B245" s="203"/>
      <c r="C245" s="204"/>
      <c r="D245" s="205" t="s">
        <v>146</v>
      </c>
      <c r="E245" s="206" t="s">
        <v>21</v>
      </c>
      <c r="F245" s="207" t="s">
        <v>831</v>
      </c>
      <c r="G245" s="204"/>
      <c r="H245" s="208">
        <v>81.599999999999994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146</v>
      </c>
      <c r="AU245" s="214" t="s">
        <v>85</v>
      </c>
      <c r="AV245" s="11" t="s">
        <v>85</v>
      </c>
      <c r="AW245" s="11" t="s">
        <v>38</v>
      </c>
      <c r="AX245" s="11" t="s">
        <v>75</v>
      </c>
      <c r="AY245" s="214" t="s">
        <v>137</v>
      </c>
    </row>
    <row r="246" spans="2:65" s="11" customFormat="1" ht="13.5">
      <c r="B246" s="203"/>
      <c r="C246" s="204"/>
      <c r="D246" s="205" t="s">
        <v>146</v>
      </c>
      <c r="E246" s="206" t="s">
        <v>21</v>
      </c>
      <c r="F246" s="207" t="s">
        <v>832</v>
      </c>
      <c r="G246" s="204"/>
      <c r="H246" s="208">
        <v>60.16</v>
      </c>
      <c r="I246" s="209"/>
      <c r="J246" s="204"/>
      <c r="K246" s="204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146</v>
      </c>
      <c r="AU246" s="214" t="s">
        <v>85</v>
      </c>
      <c r="AV246" s="11" t="s">
        <v>85</v>
      </c>
      <c r="AW246" s="11" t="s">
        <v>38</v>
      </c>
      <c r="AX246" s="11" t="s">
        <v>75</v>
      </c>
      <c r="AY246" s="214" t="s">
        <v>137</v>
      </c>
    </row>
    <row r="247" spans="2:65" s="11" customFormat="1" ht="13.5">
      <c r="B247" s="203"/>
      <c r="C247" s="204"/>
      <c r="D247" s="205" t="s">
        <v>146</v>
      </c>
      <c r="E247" s="206" t="s">
        <v>21</v>
      </c>
      <c r="F247" s="207" t="s">
        <v>833</v>
      </c>
      <c r="G247" s="204"/>
      <c r="H247" s="208">
        <v>36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146</v>
      </c>
      <c r="AU247" s="214" t="s">
        <v>85</v>
      </c>
      <c r="AV247" s="11" t="s">
        <v>85</v>
      </c>
      <c r="AW247" s="11" t="s">
        <v>38</v>
      </c>
      <c r="AX247" s="11" t="s">
        <v>75</v>
      </c>
      <c r="AY247" s="214" t="s">
        <v>137</v>
      </c>
    </row>
    <row r="248" spans="2:65" s="12" customFormat="1" ht="13.5">
      <c r="B248" s="215"/>
      <c r="C248" s="216"/>
      <c r="D248" s="217" t="s">
        <v>146</v>
      </c>
      <c r="E248" s="218" t="s">
        <v>21</v>
      </c>
      <c r="F248" s="219" t="s">
        <v>148</v>
      </c>
      <c r="G248" s="216"/>
      <c r="H248" s="220">
        <v>348.1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146</v>
      </c>
      <c r="AU248" s="226" t="s">
        <v>85</v>
      </c>
      <c r="AV248" s="12" t="s">
        <v>144</v>
      </c>
      <c r="AW248" s="12" t="s">
        <v>38</v>
      </c>
      <c r="AX248" s="12" t="s">
        <v>83</v>
      </c>
      <c r="AY248" s="226" t="s">
        <v>137</v>
      </c>
    </row>
    <row r="249" spans="2:65" s="1" customFormat="1" ht="22.5" customHeight="1">
      <c r="B249" s="39"/>
      <c r="C249" s="191" t="s">
        <v>386</v>
      </c>
      <c r="D249" s="191" t="s">
        <v>139</v>
      </c>
      <c r="E249" s="192" t="s">
        <v>834</v>
      </c>
      <c r="F249" s="193" t="s">
        <v>835</v>
      </c>
      <c r="G249" s="194" t="s">
        <v>160</v>
      </c>
      <c r="H249" s="195">
        <v>198.4</v>
      </c>
      <c r="I249" s="196"/>
      <c r="J249" s="197">
        <f>ROUND(I249*H249,2)</f>
        <v>0</v>
      </c>
      <c r="K249" s="193" t="s">
        <v>143</v>
      </c>
      <c r="L249" s="59"/>
      <c r="M249" s="198" t="s">
        <v>21</v>
      </c>
      <c r="N249" s="199" t="s">
        <v>46</v>
      </c>
      <c r="O249" s="40"/>
      <c r="P249" s="200">
        <f>O249*H249</f>
        <v>0</v>
      </c>
      <c r="Q249" s="200">
        <v>0</v>
      </c>
      <c r="R249" s="200">
        <f>Q249*H249</f>
        <v>0</v>
      </c>
      <c r="S249" s="200">
        <v>1.75E-3</v>
      </c>
      <c r="T249" s="201">
        <f>S249*H249</f>
        <v>0.34720000000000001</v>
      </c>
      <c r="AR249" s="22" t="s">
        <v>199</v>
      </c>
      <c r="AT249" s="22" t="s">
        <v>139</v>
      </c>
      <c r="AU249" s="22" t="s">
        <v>85</v>
      </c>
      <c r="AY249" s="22" t="s">
        <v>137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22" t="s">
        <v>83</v>
      </c>
      <c r="BK249" s="202">
        <f>ROUND(I249*H249,2)</f>
        <v>0</v>
      </c>
      <c r="BL249" s="22" t="s">
        <v>199</v>
      </c>
      <c r="BM249" s="22" t="s">
        <v>836</v>
      </c>
    </row>
    <row r="250" spans="2:65" s="11" customFormat="1" ht="13.5">
      <c r="B250" s="203"/>
      <c r="C250" s="204"/>
      <c r="D250" s="205" t="s">
        <v>146</v>
      </c>
      <c r="E250" s="206" t="s">
        <v>21</v>
      </c>
      <c r="F250" s="207" t="s">
        <v>837</v>
      </c>
      <c r="G250" s="204"/>
      <c r="H250" s="208">
        <v>198.4</v>
      </c>
      <c r="I250" s="209"/>
      <c r="J250" s="204"/>
      <c r="K250" s="204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146</v>
      </c>
      <c r="AU250" s="214" t="s">
        <v>85</v>
      </c>
      <c r="AV250" s="11" t="s">
        <v>85</v>
      </c>
      <c r="AW250" s="11" t="s">
        <v>38</v>
      </c>
      <c r="AX250" s="11" t="s">
        <v>75</v>
      </c>
      <c r="AY250" s="214" t="s">
        <v>137</v>
      </c>
    </row>
    <row r="251" spans="2:65" s="12" customFormat="1" ht="13.5">
      <c r="B251" s="215"/>
      <c r="C251" s="216"/>
      <c r="D251" s="217" t="s">
        <v>146</v>
      </c>
      <c r="E251" s="218" t="s">
        <v>21</v>
      </c>
      <c r="F251" s="219" t="s">
        <v>148</v>
      </c>
      <c r="G251" s="216"/>
      <c r="H251" s="220">
        <v>198.4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146</v>
      </c>
      <c r="AU251" s="226" t="s">
        <v>85</v>
      </c>
      <c r="AV251" s="12" t="s">
        <v>144</v>
      </c>
      <c r="AW251" s="12" t="s">
        <v>38</v>
      </c>
      <c r="AX251" s="12" t="s">
        <v>83</v>
      </c>
      <c r="AY251" s="226" t="s">
        <v>137</v>
      </c>
    </row>
    <row r="252" spans="2:65" s="1" customFormat="1" ht="22.5" customHeight="1">
      <c r="B252" s="39"/>
      <c r="C252" s="191" t="s">
        <v>391</v>
      </c>
      <c r="D252" s="191" t="s">
        <v>139</v>
      </c>
      <c r="E252" s="192" t="s">
        <v>838</v>
      </c>
      <c r="F252" s="193" t="s">
        <v>839</v>
      </c>
      <c r="G252" s="194" t="s">
        <v>160</v>
      </c>
      <c r="H252" s="195">
        <v>10.4</v>
      </c>
      <c r="I252" s="196"/>
      <c r="J252" s="197">
        <f>ROUND(I252*H252,2)</f>
        <v>0</v>
      </c>
      <c r="K252" s="193" t="s">
        <v>143</v>
      </c>
      <c r="L252" s="59"/>
      <c r="M252" s="198" t="s">
        <v>21</v>
      </c>
      <c r="N252" s="199" t="s">
        <v>46</v>
      </c>
      <c r="O252" s="40"/>
      <c r="P252" s="200">
        <f>O252*H252</f>
        <v>0</v>
      </c>
      <c r="Q252" s="200">
        <v>0</v>
      </c>
      <c r="R252" s="200">
        <f>Q252*H252</f>
        <v>0</v>
      </c>
      <c r="S252" s="200">
        <v>2.5999999999999999E-3</v>
      </c>
      <c r="T252" s="201">
        <f>S252*H252</f>
        <v>2.7039999999999998E-2</v>
      </c>
      <c r="AR252" s="22" t="s">
        <v>199</v>
      </c>
      <c r="AT252" s="22" t="s">
        <v>139</v>
      </c>
      <c r="AU252" s="22" t="s">
        <v>85</v>
      </c>
      <c r="AY252" s="22" t="s">
        <v>137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2" t="s">
        <v>83</v>
      </c>
      <c r="BK252" s="202">
        <f>ROUND(I252*H252,2)</f>
        <v>0</v>
      </c>
      <c r="BL252" s="22" t="s">
        <v>199</v>
      </c>
      <c r="BM252" s="22" t="s">
        <v>840</v>
      </c>
    </row>
    <row r="253" spans="2:65" s="11" customFormat="1" ht="13.5">
      <c r="B253" s="203"/>
      <c r="C253" s="204"/>
      <c r="D253" s="205" t="s">
        <v>146</v>
      </c>
      <c r="E253" s="206" t="s">
        <v>21</v>
      </c>
      <c r="F253" s="207" t="s">
        <v>841</v>
      </c>
      <c r="G253" s="204"/>
      <c r="H253" s="208">
        <v>10.4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146</v>
      </c>
      <c r="AU253" s="214" t="s">
        <v>85</v>
      </c>
      <c r="AV253" s="11" t="s">
        <v>85</v>
      </c>
      <c r="AW253" s="11" t="s">
        <v>38</v>
      </c>
      <c r="AX253" s="11" t="s">
        <v>75</v>
      </c>
      <c r="AY253" s="214" t="s">
        <v>137</v>
      </c>
    </row>
    <row r="254" spans="2:65" s="12" customFormat="1" ht="13.5">
      <c r="B254" s="215"/>
      <c r="C254" s="216"/>
      <c r="D254" s="217" t="s">
        <v>146</v>
      </c>
      <c r="E254" s="218" t="s">
        <v>21</v>
      </c>
      <c r="F254" s="219" t="s">
        <v>148</v>
      </c>
      <c r="G254" s="216"/>
      <c r="H254" s="220">
        <v>10.4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146</v>
      </c>
      <c r="AU254" s="226" t="s">
        <v>85</v>
      </c>
      <c r="AV254" s="12" t="s">
        <v>144</v>
      </c>
      <c r="AW254" s="12" t="s">
        <v>38</v>
      </c>
      <c r="AX254" s="12" t="s">
        <v>83</v>
      </c>
      <c r="AY254" s="226" t="s">
        <v>137</v>
      </c>
    </row>
    <row r="255" spans="2:65" s="1" customFormat="1" ht="22.5" customHeight="1">
      <c r="B255" s="39"/>
      <c r="C255" s="191" t="s">
        <v>396</v>
      </c>
      <c r="D255" s="191" t="s">
        <v>139</v>
      </c>
      <c r="E255" s="192" t="s">
        <v>842</v>
      </c>
      <c r="F255" s="193" t="s">
        <v>843</v>
      </c>
      <c r="G255" s="194" t="s">
        <v>160</v>
      </c>
      <c r="H255" s="195">
        <v>10.4</v>
      </c>
      <c r="I255" s="196"/>
      <c r="J255" s="197">
        <f>ROUND(I255*H255,2)</f>
        <v>0</v>
      </c>
      <c r="K255" s="193" t="s">
        <v>143</v>
      </c>
      <c r="L255" s="59"/>
      <c r="M255" s="198" t="s">
        <v>21</v>
      </c>
      <c r="N255" s="199" t="s">
        <v>46</v>
      </c>
      <c r="O255" s="40"/>
      <c r="P255" s="200">
        <f>O255*H255</f>
        <v>0</v>
      </c>
      <c r="Q255" s="200">
        <v>0</v>
      </c>
      <c r="R255" s="200">
        <f>Q255*H255</f>
        <v>0</v>
      </c>
      <c r="S255" s="200">
        <v>3.9399999999999999E-3</v>
      </c>
      <c r="T255" s="201">
        <f>S255*H255</f>
        <v>4.0975999999999999E-2</v>
      </c>
      <c r="AR255" s="22" t="s">
        <v>199</v>
      </c>
      <c r="AT255" s="22" t="s">
        <v>139</v>
      </c>
      <c r="AU255" s="22" t="s">
        <v>85</v>
      </c>
      <c r="AY255" s="22" t="s">
        <v>137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2" t="s">
        <v>83</v>
      </c>
      <c r="BK255" s="202">
        <f>ROUND(I255*H255,2)</f>
        <v>0</v>
      </c>
      <c r="BL255" s="22" t="s">
        <v>199</v>
      </c>
      <c r="BM255" s="22" t="s">
        <v>844</v>
      </c>
    </row>
    <row r="256" spans="2:65" s="11" customFormat="1" ht="13.5">
      <c r="B256" s="203"/>
      <c r="C256" s="204"/>
      <c r="D256" s="205" t="s">
        <v>146</v>
      </c>
      <c r="E256" s="206" t="s">
        <v>21</v>
      </c>
      <c r="F256" s="207" t="s">
        <v>841</v>
      </c>
      <c r="G256" s="204"/>
      <c r="H256" s="208">
        <v>10.4</v>
      </c>
      <c r="I256" s="209"/>
      <c r="J256" s="204"/>
      <c r="K256" s="204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146</v>
      </c>
      <c r="AU256" s="214" t="s">
        <v>85</v>
      </c>
      <c r="AV256" s="11" t="s">
        <v>85</v>
      </c>
      <c r="AW256" s="11" t="s">
        <v>38</v>
      </c>
      <c r="AX256" s="11" t="s">
        <v>75</v>
      </c>
      <c r="AY256" s="214" t="s">
        <v>137</v>
      </c>
    </row>
    <row r="257" spans="2:65" s="12" customFormat="1" ht="13.5">
      <c r="B257" s="215"/>
      <c r="C257" s="216"/>
      <c r="D257" s="217" t="s">
        <v>146</v>
      </c>
      <c r="E257" s="218" t="s">
        <v>21</v>
      </c>
      <c r="F257" s="219" t="s">
        <v>148</v>
      </c>
      <c r="G257" s="216"/>
      <c r="H257" s="220">
        <v>10.4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146</v>
      </c>
      <c r="AU257" s="226" t="s">
        <v>85</v>
      </c>
      <c r="AV257" s="12" t="s">
        <v>144</v>
      </c>
      <c r="AW257" s="12" t="s">
        <v>38</v>
      </c>
      <c r="AX257" s="12" t="s">
        <v>83</v>
      </c>
      <c r="AY257" s="226" t="s">
        <v>137</v>
      </c>
    </row>
    <row r="258" spans="2:65" s="1" customFormat="1" ht="31.5" customHeight="1">
      <c r="B258" s="39"/>
      <c r="C258" s="191" t="s">
        <v>401</v>
      </c>
      <c r="D258" s="191" t="s">
        <v>139</v>
      </c>
      <c r="E258" s="192" t="s">
        <v>845</v>
      </c>
      <c r="F258" s="193" t="s">
        <v>846</v>
      </c>
      <c r="G258" s="194" t="s">
        <v>240</v>
      </c>
      <c r="H258" s="195">
        <v>4</v>
      </c>
      <c r="I258" s="196"/>
      <c r="J258" s="197">
        <f>ROUND(I258*H258,2)</f>
        <v>0</v>
      </c>
      <c r="K258" s="193" t="s">
        <v>143</v>
      </c>
      <c r="L258" s="59"/>
      <c r="M258" s="198" t="s">
        <v>21</v>
      </c>
      <c r="N258" s="199" t="s">
        <v>46</v>
      </c>
      <c r="O258" s="40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AR258" s="22" t="s">
        <v>199</v>
      </c>
      <c r="AT258" s="22" t="s">
        <v>139</v>
      </c>
      <c r="AU258" s="22" t="s">
        <v>85</v>
      </c>
      <c r="AY258" s="22" t="s">
        <v>137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22" t="s">
        <v>83</v>
      </c>
      <c r="BK258" s="202">
        <f>ROUND(I258*H258,2)</f>
        <v>0</v>
      </c>
      <c r="BL258" s="22" t="s">
        <v>199</v>
      </c>
      <c r="BM258" s="22" t="s">
        <v>847</v>
      </c>
    </row>
    <row r="259" spans="2:65" s="11" customFormat="1" ht="13.5">
      <c r="B259" s="203"/>
      <c r="C259" s="204"/>
      <c r="D259" s="205" t="s">
        <v>146</v>
      </c>
      <c r="E259" s="206" t="s">
        <v>21</v>
      </c>
      <c r="F259" s="207" t="s">
        <v>826</v>
      </c>
      <c r="G259" s="204"/>
      <c r="H259" s="208">
        <v>4</v>
      </c>
      <c r="I259" s="209"/>
      <c r="J259" s="204"/>
      <c r="K259" s="204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146</v>
      </c>
      <c r="AU259" s="214" t="s">
        <v>85</v>
      </c>
      <c r="AV259" s="11" t="s">
        <v>85</v>
      </c>
      <c r="AW259" s="11" t="s">
        <v>38</v>
      </c>
      <c r="AX259" s="11" t="s">
        <v>75</v>
      </c>
      <c r="AY259" s="214" t="s">
        <v>137</v>
      </c>
    </row>
    <row r="260" spans="2:65" s="12" customFormat="1" ht="13.5">
      <c r="B260" s="215"/>
      <c r="C260" s="216"/>
      <c r="D260" s="217" t="s">
        <v>146</v>
      </c>
      <c r="E260" s="218" t="s">
        <v>21</v>
      </c>
      <c r="F260" s="219" t="s">
        <v>148</v>
      </c>
      <c r="G260" s="216"/>
      <c r="H260" s="220">
        <v>4</v>
      </c>
      <c r="I260" s="221"/>
      <c r="J260" s="216"/>
      <c r="K260" s="216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146</v>
      </c>
      <c r="AU260" s="226" t="s">
        <v>85</v>
      </c>
      <c r="AV260" s="12" t="s">
        <v>144</v>
      </c>
      <c r="AW260" s="12" t="s">
        <v>38</v>
      </c>
      <c r="AX260" s="12" t="s">
        <v>83</v>
      </c>
      <c r="AY260" s="226" t="s">
        <v>137</v>
      </c>
    </row>
    <row r="261" spans="2:65" s="1" customFormat="1" ht="22.5" customHeight="1">
      <c r="B261" s="39"/>
      <c r="C261" s="230" t="s">
        <v>407</v>
      </c>
      <c r="D261" s="230" t="s">
        <v>182</v>
      </c>
      <c r="E261" s="231" t="s">
        <v>848</v>
      </c>
      <c r="F261" s="232" t="s">
        <v>849</v>
      </c>
      <c r="G261" s="233" t="s">
        <v>240</v>
      </c>
      <c r="H261" s="234">
        <v>4</v>
      </c>
      <c r="I261" s="235"/>
      <c r="J261" s="236">
        <f>ROUND(I261*H261,2)</f>
        <v>0</v>
      </c>
      <c r="K261" s="232" t="s">
        <v>143</v>
      </c>
      <c r="L261" s="237"/>
      <c r="M261" s="238" t="s">
        <v>21</v>
      </c>
      <c r="N261" s="239" t="s">
        <v>46</v>
      </c>
      <c r="O261" s="40"/>
      <c r="P261" s="200">
        <f>O261*H261</f>
        <v>0</v>
      </c>
      <c r="Q261" s="200">
        <v>1.2999999999999999E-2</v>
      </c>
      <c r="R261" s="200">
        <f>Q261*H261</f>
        <v>5.1999999999999998E-2</v>
      </c>
      <c r="S261" s="200">
        <v>0</v>
      </c>
      <c r="T261" s="201">
        <f>S261*H261</f>
        <v>0</v>
      </c>
      <c r="AR261" s="22" t="s">
        <v>278</v>
      </c>
      <c r="AT261" s="22" t="s">
        <v>182</v>
      </c>
      <c r="AU261" s="22" t="s">
        <v>85</v>
      </c>
      <c r="AY261" s="22" t="s">
        <v>137</v>
      </c>
      <c r="BE261" s="202">
        <f>IF(N261="základní",J261,0)</f>
        <v>0</v>
      </c>
      <c r="BF261" s="202">
        <f>IF(N261="snížená",J261,0)</f>
        <v>0</v>
      </c>
      <c r="BG261" s="202">
        <f>IF(N261="zákl. přenesená",J261,0)</f>
        <v>0</v>
      </c>
      <c r="BH261" s="202">
        <f>IF(N261="sníž. přenesená",J261,0)</f>
        <v>0</v>
      </c>
      <c r="BI261" s="202">
        <f>IF(N261="nulová",J261,0)</f>
        <v>0</v>
      </c>
      <c r="BJ261" s="22" t="s">
        <v>83</v>
      </c>
      <c r="BK261" s="202">
        <f>ROUND(I261*H261,2)</f>
        <v>0</v>
      </c>
      <c r="BL261" s="22" t="s">
        <v>199</v>
      </c>
      <c r="BM261" s="22" t="s">
        <v>850</v>
      </c>
    </row>
    <row r="262" spans="2:65" s="11" customFormat="1" ht="13.5">
      <c r="B262" s="203"/>
      <c r="C262" s="204"/>
      <c r="D262" s="205" t="s">
        <v>146</v>
      </c>
      <c r="E262" s="206" t="s">
        <v>21</v>
      </c>
      <c r="F262" s="207" t="s">
        <v>826</v>
      </c>
      <c r="G262" s="204"/>
      <c r="H262" s="208">
        <v>4</v>
      </c>
      <c r="I262" s="209"/>
      <c r="J262" s="204"/>
      <c r="K262" s="204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146</v>
      </c>
      <c r="AU262" s="214" t="s">
        <v>85</v>
      </c>
      <c r="AV262" s="11" t="s">
        <v>85</v>
      </c>
      <c r="AW262" s="11" t="s">
        <v>38</v>
      </c>
      <c r="AX262" s="11" t="s">
        <v>75</v>
      </c>
      <c r="AY262" s="214" t="s">
        <v>137</v>
      </c>
    </row>
    <row r="263" spans="2:65" s="12" customFormat="1" ht="13.5">
      <c r="B263" s="215"/>
      <c r="C263" s="216"/>
      <c r="D263" s="217" t="s">
        <v>146</v>
      </c>
      <c r="E263" s="218" t="s">
        <v>21</v>
      </c>
      <c r="F263" s="219" t="s">
        <v>148</v>
      </c>
      <c r="G263" s="216"/>
      <c r="H263" s="220">
        <v>4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146</v>
      </c>
      <c r="AU263" s="226" t="s">
        <v>85</v>
      </c>
      <c r="AV263" s="12" t="s">
        <v>144</v>
      </c>
      <c r="AW263" s="12" t="s">
        <v>38</v>
      </c>
      <c r="AX263" s="12" t="s">
        <v>83</v>
      </c>
      <c r="AY263" s="226" t="s">
        <v>137</v>
      </c>
    </row>
    <row r="264" spans="2:65" s="1" customFormat="1" ht="22.5" customHeight="1">
      <c r="B264" s="39"/>
      <c r="C264" s="230" t="s">
        <v>412</v>
      </c>
      <c r="D264" s="230" t="s">
        <v>182</v>
      </c>
      <c r="E264" s="231" t="s">
        <v>851</v>
      </c>
      <c r="F264" s="232" t="s">
        <v>852</v>
      </c>
      <c r="G264" s="233" t="s">
        <v>240</v>
      </c>
      <c r="H264" s="234">
        <v>4.08</v>
      </c>
      <c r="I264" s="235"/>
      <c r="J264" s="236">
        <f>ROUND(I264*H264,2)</f>
        <v>0</v>
      </c>
      <c r="K264" s="232" t="s">
        <v>21</v>
      </c>
      <c r="L264" s="237"/>
      <c r="M264" s="238" t="s">
        <v>21</v>
      </c>
      <c r="N264" s="239" t="s">
        <v>46</v>
      </c>
      <c r="O264" s="40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2" t="s">
        <v>278</v>
      </c>
      <c r="AT264" s="22" t="s">
        <v>182</v>
      </c>
      <c r="AU264" s="22" t="s">
        <v>85</v>
      </c>
      <c r="AY264" s="22" t="s">
        <v>137</v>
      </c>
      <c r="BE264" s="202">
        <f>IF(N264="základní",J264,0)</f>
        <v>0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22" t="s">
        <v>83</v>
      </c>
      <c r="BK264" s="202">
        <f>ROUND(I264*H264,2)</f>
        <v>0</v>
      </c>
      <c r="BL264" s="22" t="s">
        <v>199</v>
      </c>
      <c r="BM264" s="22" t="s">
        <v>853</v>
      </c>
    </row>
    <row r="265" spans="2:65" s="11" customFormat="1" ht="13.5">
      <c r="B265" s="203"/>
      <c r="C265" s="204"/>
      <c r="D265" s="205" t="s">
        <v>146</v>
      </c>
      <c r="E265" s="206" t="s">
        <v>21</v>
      </c>
      <c r="F265" s="207" t="s">
        <v>854</v>
      </c>
      <c r="G265" s="204"/>
      <c r="H265" s="208">
        <v>4.08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146</v>
      </c>
      <c r="AU265" s="214" t="s">
        <v>85</v>
      </c>
      <c r="AV265" s="11" t="s">
        <v>85</v>
      </c>
      <c r="AW265" s="11" t="s">
        <v>38</v>
      </c>
      <c r="AX265" s="11" t="s">
        <v>75</v>
      </c>
      <c r="AY265" s="214" t="s">
        <v>137</v>
      </c>
    </row>
    <row r="266" spans="2:65" s="12" customFormat="1" ht="13.5">
      <c r="B266" s="215"/>
      <c r="C266" s="216"/>
      <c r="D266" s="217" t="s">
        <v>146</v>
      </c>
      <c r="E266" s="218" t="s">
        <v>21</v>
      </c>
      <c r="F266" s="219" t="s">
        <v>148</v>
      </c>
      <c r="G266" s="216"/>
      <c r="H266" s="220">
        <v>4.08</v>
      </c>
      <c r="I266" s="221"/>
      <c r="J266" s="216"/>
      <c r="K266" s="216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146</v>
      </c>
      <c r="AU266" s="226" t="s">
        <v>85</v>
      </c>
      <c r="AV266" s="12" t="s">
        <v>144</v>
      </c>
      <c r="AW266" s="12" t="s">
        <v>38</v>
      </c>
      <c r="AX266" s="12" t="s">
        <v>83</v>
      </c>
      <c r="AY266" s="226" t="s">
        <v>137</v>
      </c>
    </row>
    <row r="267" spans="2:65" s="1" customFormat="1" ht="31.5" customHeight="1">
      <c r="B267" s="39"/>
      <c r="C267" s="191" t="s">
        <v>416</v>
      </c>
      <c r="D267" s="191" t="s">
        <v>139</v>
      </c>
      <c r="E267" s="192" t="s">
        <v>855</v>
      </c>
      <c r="F267" s="193" t="s">
        <v>856</v>
      </c>
      <c r="G267" s="194" t="s">
        <v>160</v>
      </c>
      <c r="H267" s="195">
        <v>40.799999999999997</v>
      </c>
      <c r="I267" s="196"/>
      <c r="J267" s="197">
        <f>ROUND(I267*H267,2)</f>
        <v>0</v>
      </c>
      <c r="K267" s="193" t="s">
        <v>143</v>
      </c>
      <c r="L267" s="59"/>
      <c r="M267" s="198" t="s">
        <v>21</v>
      </c>
      <c r="N267" s="199" t="s">
        <v>46</v>
      </c>
      <c r="O267" s="40"/>
      <c r="P267" s="200">
        <f>O267*H267</f>
        <v>0</v>
      </c>
      <c r="Q267" s="200">
        <v>1.98E-3</v>
      </c>
      <c r="R267" s="200">
        <f>Q267*H267</f>
        <v>8.0783999999999995E-2</v>
      </c>
      <c r="S267" s="200">
        <v>0</v>
      </c>
      <c r="T267" s="201">
        <f>S267*H267</f>
        <v>0</v>
      </c>
      <c r="AR267" s="22" t="s">
        <v>199</v>
      </c>
      <c r="AT267" s="22" t="s">
        <v>139</v>
      </c>
      <c r="AU267" s="22" t="s">
        <v>85</v>
      </c>
      <c r="AY267" s="22" t="s">
        <v>137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22" t="s">
        <v>83</v>
      </c>
      <c r="BK267" s="202">
        <f>ROUND(I267*H267,2)</f>
        <v>0</v>
      </c>
      <c r="BL267" s="22" t="s">
        <v>199</v>
      </c>
      <c r="BM267" s="22" t="s">
        <v>857</v>
      </c>
    </row>
    <row r="268" spans="2:65" s="11" customFormat="1" ht="13.5">
      <c r="B268" s="203"/>
      <c r="C268" s="204"/>
      <c r="D268" s="205" t="s">
        <v>146</v>
      </c>
      <c r="E268" s="206" t="s">
        <v>21</v>
      </c>
      <c r="F268" s="207" t="s">
        <v>858</v>
      </c>
      <c r="G268" s="204"/>
      <c r="H268" s="208">
        <v>40.799999999999997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146</v>
      </c>
      <c r="AU268" s="214" t="s">
        <v>85</v>
      </c>
      <c r="AV268" s="11" t="s">
        <v>85</v>
      </c>
      <c r="AW268" s="11" t="s">
        <v>38</v>
      </c>
      <c r="AX268" s="11" t="s">
        <v>75</v>
      </c>
      <c r="AY268" s="214" t="s">
        <v>137</v>
      </c>
    </row>
    <row r="269" spans="2:65" s="12" customFormat="1" ht="13.5">
      <c r="B269" s="215"/>
      <c r="C269" s="216"/>
      <c r="D269" s="217" t="s">
        <v>146</v>
      </c>
      <c r="E269" s="218" t="s">
        <v>21</v>
      </c>
      <c r="F269" s="219" t="s">
        <v>148</v>
      </c>
      <c r="G269" s="216"/>
      <c r="H269" s="220">
        <v>40.799999999999997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146</v>
      </c>
      <c r="AU269" s="226" t="s">
        <v>85</v>
      </c>
      <c r="AV269" s="12" t="s">
        <v>144</v>
      </c>
      <c r="AW269" s="12" t="s">
        <v>38</v>
      </c>
      <c r="AX269" s="12" t="s">
        <v>83</v>
      </c>
      <c r="AY269" s="226" t="s">
        <v>137</v>
      </c>
    </row>
    <row r="270" spans="2:65" s="1" customFormat="1" ht="31.5" customHeight="1">
      <c r="B270" s="39"/>
      <c r="C270" s="191" t="s">
        <v>421</v>
      </c>
      <c r="D270" s="191" t="s">
        <v>139</v>
      </c>
      <c r="E270" s="192" t="s">
        <v>859</v>
      </c>
      <c r="F270" s="193" t="s">
        <v>860</v>
      </c>
      <c r="G270" s="194" t="s">
        <v>160</v>
      </c>
      <c r="H270" s="195">
        <v>15.4</v>
      </c>
      <c r="I270" s="196"/>
      <c r="J270" s="197">
        <f>ROUND(I270*H270,2)</f>
        <v>0</v>
      </c>
      <c r="K270" s="193" t="s">
        <v>143</v>
      </c>
      <c r="L270" s="59"/>
      <c r="M270" s="198" t="s">
        <v>21</v>
      </c>
      <c r="N270" s="199" t="s">
        <v>46</v>
      </c>
      <c r="O270" s="40"/>
      <c r="P270" s="200">
        <f>O270*H270</f>
        <v>0</v>
      </c>
      <c r="Q270" s="200">
        <v>2.3999999999999998E-3</v>
      </c>
      <c r="R270" s="200">
        <f>Q270*H270</f>
        <v>3.696E-2</v>
      </c>
      <c r="S270" s="200">
        <v>0</v>
      </c>
      <c r="T270" s="201">
        <f>S270*H270</f>
        <v>0</v>
      </c>
      <c r="AR270" s="22" t="s">
        <v>199</v>
      </c>
      <c r="AT270" s="22" t="s">
        <v>139</v>
      </c>
      <c r="AU270" s="22" t="s">
        <v>85</v>
      </c>
      <c r="AY270" s="22" t="s">
        <v>137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22" t="s">
        <v>83</v>
      </c>
      <c r="BK270" s="202">
        <f>ROUND(I270*H270,2)</f>
        <v>0</v>
      </c>
      <c r="BL270" s="22" t="s">
        <v>199</v>
      </c>
      <c r="BM270" s="22" t="s">
        <v>861</v>
      </c>
    </row>
    <row r="271" spans="2:65" s="11" customFormat="1" ht="13.5">
      <c r="B271" s="203"/>
      <c r="C271" s="204"/>
      <c r="D271" s="205" t="s">
        <v>146</v>
      </c>
      <c r="E271" s="206" t="s">
        <v>21</v>
      </c>
      <c r="F271" s="207" t="s">
        <v>862</v>
      </c>
      <c r="G271" s="204"/>
      <c r="H271" s="208">
        <v>15.4</v>
      </c>
      <c r="I271" s="209"/>
      <c r="J271" s="204"/>
      <c r="K271" s="204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146</v>
      </c>
      <c r="AU271" s="214" t="s">
        <v>85</v>
      </c>
      <c r="AV271" s="11" t="s">
        <v>85</v>
      </c>
      <c r="AW271" s="11" t="s">
        <v>38</v>
      </c>
      <c r="AX271" s="11" t="s">
        <v>75</v>
      </c>
      <c r="AY271" s="214" t="s">
        <v>137</v>
      </c>
    </row>
    <row r="272" spans="2:65" s="12" customFormat="1" ht="13.5">
      <c r="B272" s="215"/>
      <c r="C272" s="216"/>
      <c r="D272" s="217" t="s">
        <v>146</v>
      </c>
      <c r="E272" s="218" t="s">
        <v>21</v>
      </c>
      <c r="F272" s="219" t="s">
        <v>148</v>
      </c>
      <c r="G272" s="216"/>
      <c r="H272" s="220">
        <v>15.4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146</v>
      </c>
      <c r="AU272" s="226" t="s">
        <v>85</v>
      </c>
      <c r="AV272" s="12" t="s">
        <v>144</v>
      </c>
      <c r="AW272" s="12" t="s">
        <v>38</v>
      </c>
      <c r="AX272" s="12" t="s">
        <v>83</v>
      </c>
      <c r="AY272" s="226" t="s">
        <v>137</v>
      </c>
    </row>
    <row r="273" spans="2:65" s="1" customFormat="1" ht="31.5" customHeight="1">
      <c r="B273" s="39"/>
      <c r="C273" s="191" t="s">
        <v>426</v>
      </c>
      <c r="D273" s="191" t="s">
        <v>139</v>
      </c>
      <c r="E273" s="192" t="s">
        <v>863</v>
      </c>
      <c r="F273" s="193" t="s">
        <v>864</v>
      </c>
      <c r="G273" s="194" t="s">
        <v>160</v>
      </c>
      <c r="H273" s="195">
        <v>348.1</v>
      </c>
      <c r="I273" s="196"/>
      <c r="J273" s="197">
        <f>ROUND(I273*H273,2)</f>
        <v>0</v>
      </c>
      <c r="K273" s="193" t="s">
        <v>143</v>
      </c>
      <c r="L273" s="59"/>
      <c r="M273" s="198" t="s">
        <v>21</v>
      </c>
      <c r="N273" s="199" t="s">
        <v>46</v>
      </c>
      <c r="O273" s="40"/>
      <c r="P273" s="200">
        <f>O273*H273</f>
        <v>0</v>
      </c>
      <c r="Q273" s="200">
        <v>3.0000000000000001E-3</v>
      </c>
      <c r="R273" s="200">
        <f>Q273*H273</f>
        <v>1.0443</v>
      </c>
      <c r="S273" s="200">
        <v>0</v>
      </c>
      <c r="T273" s="201">
        <f>S273*H273</f>
        <v>0</v>
      </c>
      <c r="AR273" s="22" t="s">
        <v>199</v>
      </c>
      <c r="AT273" s="22" t="s">
        <v>139</v>
      </c>
      <c r="AU273" s="22" t="s">
        <v>85</v>
      </c>
      <c r="AY273" s="22" t="s">
        <v>137</v>
      </c>
      <c r="BE273" s="202">
        <f>IF(N273="základní",J273,0)</f>
        <v>0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22" t="s">
        <v>83</v>
      </c>
      <c r="BK273" s="202">
        <f>ROUND(I273*H273,2)</f>
        <v>0</v>
      </c>
      <c r="BL273" s="22" t="s">
        <v>199</v>
      </c>
      <c r="BM273" s="22" t="s">
        <v>865</v>
      </c>
    </row>
    <row r="274" spans="2:65" s="11" customFormat="1" ht="13.5">
      <c r="B274" s="203"/>
      <c r="C274" s="204"/>
      <c r="D274" s="205" t="s">
        <v>146</v>
      </c>
      <c r="E274" s="206" t="s">
        <v>21</v>
      </c>
      <c r="F274" s="207" t="s">
        <v>866</v>
      </c>
      <c r="G274" s="204"/>
      <c r="H274" s="208">
        <v>148.69999999999999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146</v>
      </c>
      <c r="AU274" s="214" t="s">
        <v>85</v>
      </c>
      <c r="AV274" s="11" t="s">
        <v>85</v>
      </c>
      <c r="AW274" s="11" t="s">
        <v>38</v>
      </c>
      <c r="AX274" s="11" t="s">
        <v>75</v>
      </c>
      <c r="AY274" s="214" t="s">
        <v>137</v>
      </c>
    </row>
    <row r="275" spans="2:65" s="11" customFormat="1" ht="13.5">
      <c r="B275" s="203"/>
      <c r="C275" s="204"/>
      <c r="D275" s="205" t="s">
        <v>146</v>
      </c>
      <c r="E275" s="206" t="s">
        <v>21</v>
      </c>
      <c r="F275" s="207" t="s">
        <v>867</v>
      </c>
      <c r="G275" s="204"/>
      <c r="H275" s="208">
        <v>93.9</v>
      </c>
      <c r="I275" s="209"/>
      <c r="J275" s="204"/>
      <c r="K275" s="204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146</v>
      </c>
      <c r="AU275" s="214" t="s">
        <v>85</v>
      </c>
      <c r="AV275" s="11" t="s">
        <v>85</v>
      </c>
      <c r="AW275" s="11" t="s">
        <v>38</v>
      </c>
      <c r="AX275" s="11" t="s">
        <v>75</v>
      </c>
      <c r="AY275" s="214" t="s">
        <v>137</v>
      </c>
    </row>
    <row r="276" spans="2:65" s="11" customFormat="1" ht="13.5">
      <c r="B276" s="203"/>
      <c r="C276" s="204"/>
      <c r="D276" s="205" t="s">
        <v>146</v>
      </c>
      <c r="E276" s="206" t="s">
        <v>21</v>
      </c>
      <c r="F276" s="207" t="s">
        <v>868</v>
      </c>
      <c r="G276" s="204"/>
      <c r="H276" s="208">
        <v>51.9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146</v>
      </c>
      <c r="AU276" s="214" t="s">
        <v>85</v>
      </c>
      <c r="AV276" s="11" t="s">
        <v>85</v>
      </c>
      <c r="AW276" s="11" t="s">
        <v>38</v>
      </c>
      <c r="AX276" s="11" t="s">
        <v>75</v>
      </c>
      <c r="AY276" s="214" t="s">
        <v>137</v>
      </c>
    </row>
    <row r="277" spans="2:65" s="11" customFormat="1" ht="13.5">
      <c r="B277" s="203"/>
      <c r="C277" s="204"/>
      <c r="D277" s="205" t="s">
        <v>146</v>
      </c>
      <c r="E277" s="206" t="s">
        <v>21</v>
      </c>
      <c r="F277" s="207" t="s">
        <v>869</v>
      </c>
      <c r="G277" s="204"/>
      <c r="H277" s="208">
        <v>53.6</v>
      </c>
      <c r="I277" s="209"/>
      <c r="J277" s="204"/>
      <c r="K277" s="204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146</v>
      </c>
      <c r="AU277" s="214" t="s">
        <v>85</v>
      </c>
      <c r="AV277" s="11" t="s">
        <v>85</v>
      </c>
      <c r="AW277" s="11" t="s">
        <v>38</v>
      </c>
      <c r="AX277" s="11" t="s">
        <v>75</v>
      </c>
      <c r="AY277" s="214" t="s">
        <v>137</v>
      </c>
    </row>
    <row r="278" spans="2:65" s="12" customFormat="1" ht="13.5">
      <c r="B278" s="215"/>
      <c r="C278" s="216"/>
      <c r="D278" s="217" t="s">
        <v>146</v>
      </c>
      <c r="E278" s="218" t="s">
        <v>21</v>
      </c>
      <c r="F278" s="219" t="s">
        <v>148</v>
      </c>
      <c r="G278" s="216"/>
      <c r="H278" s="220">
        <v>348.1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146</v>
      </c>
      <c r="AU278" s="226" t="s">
        <v>85</v>
      </c>
      <c r="AV278" s="12" t="s">
        <v>144</v>
      </c>
      <c r="AW278" s="12" t="s">
        <v>38</v>
      </c>
      <c r="AX278" s="12" t="s">
        <v>83</v>
      </c>
      <c r="AY278" s="226" t="s">
        <v>137</v>
      </c>
    </row>
    <row r="279" spans="2:65" s="1" customFormat="1" ht="31.5" customHeight="1">
      <c r="B279" s="39"/>
      <c r="C279" s="191" t="s">
        <v>431</v>
      </c>
      <c r="D279" s="191" t="s">
        <v>139</v>
      </c>
      <c r="E279" s="192" t="s">
        <v>870</v>
      </c>
      <c r="F279" s="193" t="s">
        <v>871</v>
      </c>
      <c r="G279" s="194" t="s">
        <v>160</v>
      </c>
      <c r="H279" s="195">
        <v>10.4</v>
      </c>
      <c r="I279" s="196"/>
      <c r="J279" s="197">
        <f>ROUND(I279*H279,2)</f>
        <v>0</v>
      </c>
      <c r="K279" s="193" t="s">
        <v>143</v>
      </c>
      <c r="L279" s="59"/>
      <c r="M279" s="198" t="s">
        <v>21</v>
      </c>
      <c r="N279" s="199" t="s">
        <v>46</v>
      </c>
      <c r="O279" s="40"/>
      <c r="P279" s="200">
        <f>O279*H279</f>
        <v>0</v>
      </c>
      <c r="Q279" s="200">
        <v>1.7099999999999999E-3</v>
      </c>
      <c r="R279" s="200">
        <f>Q279*H279</f>
        <v>1.7784000000000001E-2</v>
      </c>
      <c r="S279" s="200">
        <v>0</v>
      </c>
      <c r="T279" s="201">
        <f>S279*H279</f>
        <v>0</v>
      </c>
      <c r="AR279" s="22" t="s">
        <v>199</v>
      </c>
      <c r="AT279" s="22" t="s">
        <v>139</v>
      </c>
      <c r="AU279" s="22" t="s">
        <v>85</v>
      </c>
      <c r="AY279" s="22" t="s">
        <v>137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22" t="s">
        <v>83</v>
      </c>
      <c r="BK279" s="202">
        <f>ROUND(I279*H279,2)</f>
        <v>0</v>
      </c>
      <c r="BL279" s="22" t="s">
        <v>199</v>
      </c>
      <c r="BM279" s="22" t="s">
        <v>872</v>
      </c>
    </row>
    <row r="280" spans="2:65" s="11" customFormat="1" ht="13.5">
      <c r="B280" s="203"/>
      <c r="C280" s="204"/>
      <c r="D280" s="205" t="s">
        <v>146</v>
      </c>
      <c r="E280" s="206" t="s">
        <v>21</v>
      </c>
      <c r="F280" s="207" t="s">
        <v>841</v>
      </c>
      <c r="G280" s="204"/>
      <c r="H280" s="208">
        <v>10.4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146</v>
      </c>
      <c r="AU280" s="214" t="s">
        <v>85</v>
      </c>
      <c r="AV280" s="11" t="s">
        <v>85</v>
      </c>
      <c r="AW280" s="11" t="s">
        <v>38</v>
      </c>
      <c r="AX280" s="11" t="s">
        <v>75</v>
      </c>
      <c r="AY280" s="214" t="s">
        <v>137</v>
      </c>
    </row>
    <row r="281" spans="2:65" s="12" customFormat="1" ht="13.5">
      <c r="B281" s="215"/>
      <c r="C281" s="216"/>
      <c r="D281" s="217" t="s">
        <v>146</v>
      </c>
      <c r="E281" s="218" t="s">
        <v>21</v>
      </c>
      <c r="F281" s="219" t="s">
        <v>148</v>
      </c>
      <c r="G281" s="216"/>
      <c r="H281" s="220">
        <v>10.4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146</v>
      </c>
      <c r="AU281" s="226" t="s">
        <v>85</v>
      </c>
      <c r="AV281" s="12" t="s">
        <v>144</v>
      </c>
      <c r="AW281" s="12" t="s">
        <v>38</v>
      </c>
      <c r="AX281" s="12" t="s">
        <v>83</v>
      </c>
      <c r="AY281" s="226" t="s">
        <v>137</v>
      </c>
    </row>
    <row r="282" spans="2:65" s="1" customFormat="1" ht="31.5" customHeight="1">
      <c r="B282" s="39"/>
      <c r="C282" s="191" t="s">
        <v>435</v>
      </c>
      <c r="D282" s="191" t="s">
        <v>139</v>
      </c>
      <c r="E282" s="192" t="s">
        <v>873</v>
      </c>
      <c r="F282" s="193" t="s">
        <v>874</v>
      </c>
      <c r="G282" s="194" t="s">
        <v>160</v>
      </c>
      <c r="H282" s="195">
        <v>10.4</v>
      </c>
      <c r="I282" s="196"/>
      <c r="J282" s="197">
        <f>ROUND(I282*H282,2)</f>
        <v>0</v>
      </c>
      <c r="K282" s="193" t="s">
        <v>143</v>
      </c>
      <c r="L282" s="59"/>
      <c r="M282" s="198" t="s">
        <v>21</v>
      </c>
      <c r="N282" s="199" t="s">
        <v>46</v>
      </c>
      <c r="O282" s="40"/>
      <c r="P282" s="200">
        <f>O282*H282</f>
        <v>0</v>
      </c>
      <c r="Q282" s="200">
        <v>1.81E-3</v>
      </c>
      <c r="R282" s="200">
        <f>Q282*H282</f>
        <v>1.8824E-2</v>
      </c>
      <c r="S282" s="200">
        <v>0</v>
      </c>
      <c r="T282" s="201">
        <f>S282*H282</f>
        <v>0</v>
      </c>
      <c r="AR282" s="22" t="s">
        <v>199</v>
      </c>
      <c r="AT282" s="22" t="s">
        <v>139</v>
      </c>
      <c r="AU282" s="22" t="s">
        <v>85</v>
      </c>
      <c r="AY282" s="22" t="s">
        <v>137</v>
      </c>
      <c r="BE282" s="202">
        <f>IF(N282="základní",J282,0)</f>
        <v>0</v>
      </c>
      <c r="BF282" s="202">
        <f>IF(N282="snížená",J282,0)</f>
        <v>0</v>
      </c>
      <c r="BG282" s="202">
        <f>IF(N282="zákl. přenesená",J282,0)</f>
        <v>0</v>
      </c>
      <c r="BH282" s="202">
        <f>IF(N282="sníž. přenesená",J282,0)</f>
        <v>0</v>
      </c>
      <c r="BI282" s="202">
        <f>IF(N282="nulová",J282,0)</f>
        <v>0</v>
      </c>
      <c r="BJ282" s="22" t="s">
        <v>83</v>
      </c>
      <c r="BK282" s="202">
        <f>ROUND(I282*H282,2)</f>
        <v>0</v>
      </c>
      <c r="BL282" s="22" t="s">
        <v>199</v>
      </c>
      <c r="BM282" s="22" t="s">
        <v>875</v>
      </c>
    </row>
    <row r="283" spans="2:65" s="11" customFormat="1" ht="13.5">
      <c r="B283" s="203"/>
      <c r="C283" s="204"/>
      <c r="D283" s="205" t="s">
        <v>146</v>
      </c>
      <c r="E283" s="206" t="s">
        <v>21</v>
      </c>
      <c r="F283" s="207" t="s">
        <v>841</v>
      </c>
      <c r="G283" s="204"/>
      <c r="H283" s="208">
        <v>10.4</v>
      </c>
      <c r="I283" s="209"/>
      <c r="J283" s="204"/>
      <c r="K283" s="204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146</v>
      </c>
      <c r="AU283" s="214" t="s">
        <v>85</v>
      </c>
      <c r="AV283" s="11" t="s">
        <v>85</v>
      </c>
      <c r="AW283" s="11" t="s">
        <v>38</v>
      </c>
      <c r="AX283" s="11" t="s">
        <v>75</v>
      </c>
      <c r="AY283" s="214" t="s">
        <v>137</v>
      </c>
    </row>
    <row r="284" spans="2:65" s="12" customFormat="1" ht="13.5">
      <c r="B284" s="215"/>
      <c r="C284" s="216"/>
      <c r="D284" s="217" t="s">
        <v>146</v>
      </c>
      <c r="E284" s="218" t="s">
        <v>21</v>
      </c>
      <c r="F284" s="219" t="s">
        <v>148</v>
      </c>
      <c r="G284" s="216"/>
      <c r="H284" s="220">
        <v>10.4</v>
      </c>
      <c r="I284" s="221"/>
      <c r="J284" s="216"/>
      <c r="K284" s="216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146</v>
      </c>
      <c r="AU284" s="226" t="s">
        <v>85</v>
      </c>
      <c r="AV284" s="12" t="s">
        <v>144</v>
      </c>
      <c r="AW284" s="12" t="s">
        <v>38</v>
      </c>
      <c r="AX284" s="12" t="s">
        <v>83</v>
      </c>
      <c r="AY284" s="226" t="s">
        <v>137</v>
      </c>
    </row>
    <row r="285" spans="2:65" s="1" customFormat="1" ht="31.5" customHeight="1">
      <c r="B285" s="39"/>
      <c r="C285" s="191" t="s">
        <v>440</v>
      </c>
      <c r="D285" s="191" t="s">
        <v>139</v>
      </c>
      <c r="E285" s="192" t="s">
        <v>876</v>
      </c>
      <c r="F285" s="193" t="s">
        <v>877</v>
      </c>
      <c r="G285" s="194" t="s">
        <v>382</v>
      </c>
      <c r="H285" s="242"/>
      <c r="I285" s="196"/>
      <c r="J285" s="197">
        <f>ROUND(I285*H285,2)</f>
        <v>0</v>
      </c>
      <c r="K285" s="193" t="s">
        <v>143</v>
      </c>
      <c r="L285" s="59"/>
      <c r="M285" s="198" t="s">
        <v>21</v>
      </c>
      <c r="N285" s="199" t="s">
        <v>46</v>
      </c>
      <c r="O285" s="40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AR285" s="22" t="s">
        <v>199</v>
      </c>
      <c r="AT285" s="22" t="s">
        <v>139</v>
      </c>
      <c r="AU285" s="22" t="s">
        <v>85</v>
      </c>
      <c r="AY285" s="22" t="s">
        <v>137</v>
      </c>
      <c r="BE285" s="202">
        <f>IF(N285="základní",J285,0)</f>
        <v>0</v>
      </c>
      <c r="BF285" s="202">
        <f>IF(N285="snížená",J285,0)</f>
        <v>0</v>
      </c>
      <c r="BG285" s="202">
        <f>IF(N285="zákl. přenesená",J285,0)</f>
        <v>0</v>
      </c>
      <c r="BH285" s="202">
        <f>IF(N285="sníž. přenesená",J285,0)</f>
        <v>0</v>
      </c>
      <c r="BI285" s="202">
        <f>IF(N285="nulová",J285,0)</f>
        <v>0</v>
      </c>
      <c r="BJ285" s="22" t="s">
        <v>83</v>
      </c>
      <c r="BK285" s="202">
        <f>ROUND(I285*H285,2)</f>
        <v>0</v>
      </c>
      <c r="BL285" s="22" t="s">
        <v>199</v>
      </c>
      <c r="BM285" s="22" t="s">
        <v>878</v>
      </c>
    </row>
    <row r="286" spans="2:65" s="10" customFormat="1" ht="29.85" customHeight="1">
      <c r="B286" s="174"/>
      <c r="C286" s="175"/>
      <c r="D286" s="188" t="s">
        <v>74</v>
      </c>
      <c r="E286" s="189" t="s">
        <v>483</v>
      </c>
      <c r="F286" s="189" t="s">
        <v>484</v>
      </c>
      <c r="G286" s="175"/>
      <c r="H286" s="175"/>
      <c r="I286" s="178"/>
      <c r="J286" s="190">
        <f>BK286</f>
        <v>0</v>
      </c>
      <c r="K286" s="175"/>
      <c r="L286" s="180"/>
      <c r="M286" s="181"/>
      <c r="N286" s="182"/>
      <c r="O286" s="182"/>
      <c r="P286" s="183">
        <f>SUM(P287:P299)</f>
        <v>0</v>
      </c>
      <c r="Q286" s="182"/>
      <c r="R286" s="183">
        <f>SUM(R287:R299)</f>
        <v>0.17054399999999997</v>
      </c>
      <c r="S286" s="182"/>
      <c r="T286" s="184">
        <f>SUM(T287:T299)</f>
        <v>3.8399999999999997E-2</v>
      </c>
      <c r="AR286" s="185" t="s">
        <v>85</v>
      </c>
      <c r="AT286" s="186" t="s">
        <v>74</v>
      </c>
      <c r="AU286" s="186" t="s">
        <v>83</v>
      </c>
      <c r="AY286" s="185" t="s">
        <v>137</v>
      </c>
      <c r="BK286" s="187">
        <f>SUM(BK287:BK299)</f>
        <v>0</v>
      </c>
    </row>
    <row r="287" spans="2:65" s="1" customFormat="1" ht="31.5" customHeight="1">
      <c r="B287" s="39"/>
      <c r="C287" s="191" t="s">
        <v>446</v>
      </c>
      <c r="D287" s="191" t="s">
        <v>139</v>
      </c>
      <c r="E287" s="192" t="s">
        <v>879</v>
      </c>
      <c r="F287" s="193" t="s">
        <v>880</v>
      </c>
      <c r="G287" s="194" t="s">
        <v>160</v>
      </c>
      <c r="H287" s="195">
        <v>2.4</v>
      </c>
      <c r="I287" s="196"/>
      <c r="J287" s="197">
        <f>ROUND(I287*H287,2)</f>
        <v>0</v>
      </c>
      <c r="K287" s="193" t="s">
        <v>143</v>
      </c>
      <c r="L287" s="59"/>
      <c r="M287" s="198" t="s">
        <v>21</v>
      </c>
      <c r="N287" s="199" t="s">
        <v>46</v>
      </c>
      <c r="O287" s="40"/>
      <c r="P287" s="200">
        <f>O287*H287</f>
        <v>0</v>
      </c>
      <c r="Q287" s="200">
        <v>6.0000000000000002E-5</v>
      </c>
      <c r="R287" s="200">
        <f>Q287*H287</f>
        <v>1.44E-4</v>
      </c>
      <c r="S287" s="200">
        <v>0</v>
      </c>
      <c r="T287" s="201">
        <f>S287*H287</f>
        <v>0</v>
      </c>
      <c r="AR287" s="22" t="s">
        <v>199</v>
      </c>
      <c r="AT287" s="22" t="s">
        <v>139</v>
      </c>
      <c r="AU287" s="22" t="s">
        <v>85</v>
      </c>
      <c r="AY287" s="22" t="s">
        <v>137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22" t="s">
        <v>83</v>
      </c>
      <c r="BK287" s="202">
        <f>ROUND(I287*H287,2)</f>
        <v>0</v>
      </c>
      <c r="BL287" s="22" t="s">
        <v>199</v>
      </c>
      <c r="BM287" s="22" t="s">
        <v>881</v>
      </c>
    </row>
    <row r="288" spans="2:65" s="11" customFormat="1" ht="13.5">
      <c r="B288" s="203"/>
      <c r="C288" s="204"/>
      <c r="D288" s="205" t="s">
        <v>146</v>
      </c>
      <c r="E288" s="206" t="s">
        <v>21</v>
      </c>
      <c r="F288" s="207" t="s">
        <v>882</v>
      </c>
      <c r="G288" s="204"/>
      <c r="H288" s="208">
        <v>2.4</v>
      </c>
      <c r="I288" s="209"/>
      <c r="J288" s="204"/>
      <c r="K288" s="204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146</v>
      </c>
      <c r="AU288" s="214" t="s">
        <v>85</v>
      </c>
      <c r="AV288" s="11" t="s">
        <v>85</v>
      </c>
      <c r="AW288" s="11" t="s">
        <v>38</v>
      </c>
      <c r="AX288" s="11" t="s">
        <v>75</v>
      </c>
      <c r="AY288" s="214" t="s">
        <v>137</v>
      </c>
    </row>
    <row r="289" spans="2:65" s="12" customFormat="1" ht="13.5">
      <c r="B289" s="215"/>
      <c r="C289" s="216"/>
      <c r="D289" s="217" t="s">
        <v>146</v>
      </c>
      <c r="E289" s="218" t="s">
        <v>21</v>
      </c>
      <c r="F289" s="219" t="s">
        <v>148</v>
      </c>
      <c r="G289" s="216"/>
      <c r="H289" s="220">
        <v>2.4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146</v>
      </c>
      <c r="AU289" s="226" t="s">
        <v>85</v>
      </c>
      <c r="AV289" s="12" t="s">
        <v>144</v>
      </c>
      <c r="AW289" s="12" t="s">
        <v>38</v>
      </c>
      <c r="AX289" s="12" t="s">
        <v>83</v>
      </c>
      <c r="AY289" s="226" t="s">
        <v>137</v>
      </c>
    </row>
    <row r="290" spans="2:65" s="1" customFormat="1" ht="31.5" customHeight="1">
      <c r="B290" s="39"/>
      <c r="C290" s="230" t="s">
        <v>455</v>
      </c>
      <c r="D290" s="230" t="s">
        <v>182</v>
      </c>
      <c r="E290" s="231" t="s">
        <v>883</v>
      </c>
      <c r="F290" s="232" t="s">
        <v>884</v>
      </c>
      <c r="G290" s="233" t="s">
        <v>160</v>
      </c>
      <c r="H290" s="234">
        <v>2.4</v>
      </c>
      <c r="I290" s="235"/>
      <c r="J290" s="236">
        <f>ROUND(I290*H290,2)</f>
        <v>0</v>
      </c>
      <c r="K290" s="232" t="s">
        <v>143</v>
      </c>
      <c r="L290" s="237"/>
      <c r="M290" s="238" t="s">
        <v>21</v>
      </c>
      <c r="N290" s="239" t="s">
        <v>46</v>
      </c>
      <c r="O290" s="40"/>
      <c r="P290" s="200">
        <f>O290*H290</f>
        <v>0</v>
      </c>
      <c r="Q290" s="200">
        <v>7.0999999999999994E-2</v>
      </c>
      <c r="R290" s="200">
        <f>Q290*H290</f>
        <v>0.17039999999999997</v>
      </c>
      <c r="S290" s="200">
        <v>0</v>
      </c>
      <c r="T290" s="201">
        <f>S290*H290</f>
        <v>0</v>
      </c>
      <c r="AR290" s="22" t="s">
        <v>278</v>
      </c>
      <c r="AT290" s="22" t="s">
        <v>182</v>
      </c>
      <c r="AU290" s="22" t="s">
        <v>85</v>
      </c>
      <c r="AY290" s="22" t="s">
        <v>137</v>
      </c>
      <c r="BE290" s="202">
        <f>IF(N290="základní",J290,0)</f>
        <v>0</v>
      </c>
      <c r="BF290" s="202">
        <f>IF(N290="snížená",J290,0)</f>
        <v>0</v>
      </c>
      <c r="BG290" s="202">
        <f>IF(N290="zákl. přenesená",J290,0)</f>
        <v>0</v>
      </c>
      <c r="BH290" s="202">
        <f>IF(N290="sníž. přenesená",J290,0)</f>
        <v>0</v>
      </c>
      <c r="BI290" s="202">
        <f>IF(N290="nulová",J290,0)</f>
        <v>0</v>
      </c>
      <c r="BJ290" s="22" t="s">
        <v>83</v>
      </c>
      <c r="BK290" s="202">
        <f>ROUND(I290*H290,2)</f>
        <v>0</v>
      </c>
      <c r="BL290" s="22" t="s">
        <v>199</v>
      </c>
      <c r="BM290" s="22" t="s">
        <v>885</v>
      </c>
    </row>
    <row r="291" spans="2:65" s="11" customFormat="1" ht="13.5">
      <c r="B291" s="203"/>
      <c r="C291" s="204"/>
      <c r="D291" s="205" t="s">
        <v>146</v>
      </c>
      <c r="E291" s="206" t="s">
        <v>21</v>
      </c>
      <c r="F291" s="207" t="s">
        <v>882</v>
      </c>
      <c r="G291" s="204"/>
      <c r="H291" s="208">
        <v>2.4</v>
      </c>
      <c r="I291" s="209"/>
      <c r="J291" s="204"/>
      <c r="K291" s="204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146</v>
      </c>
      <c r="AU291" s="214" t="s">
        <v>85</v>
      </c>
      <c r="AV291" s="11" t="s">
        <v>85</v>
      </c>
      <c r="AW291" s="11" t="s">
        <v>38</v>
      </c>
      <c r="AX291" s="11" t="s">
        <v>75</v>
      </c>
      <c r="AY291" s="214" t="s">
        <v>137</v>
      </c>
    </row>
    <row r="292" spans="2:65" s="12" customFormat="1" ht="13.5">
      <c r="B292" s="215"/>
      <c r="C292" s="216"/>
      <c r="D292" s="217" t="s">
        <v>146</v>
      </c>
      <c r="E292" s="218" t="s">
        <v>21</v>
      </c>
      <c r="F292" s="219" t="s">
        <v>148</v>
      </c>
      <c r="G292" s="216"/>
      <c r="H292" s="220">
        <v>2.4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146</v>
      </c>
      <c r="AU292" s="226" t="s">
        <v>85</v>
      </c>
      <c r="AV292" s="12" t="s">
        <v>144</v>
      </c>
      <c r="AW292" s="12" t="s">
        <v>38</v>
      </c>
      <c r="AX292" s="12" t="s">
        <v>83</v>
      </c>
      <c r="AY292" s="226" t="s">
        <v>137</v>
      </c>
    </row>
    <row r="293" spans="2:65" s="1" customFormat="1" ht="22.5" customHeight="1">
      <c r="B293" s="39"/>
      <c r="C293" s="191" t="s">
        <v>467</v>
      </c>
      <c r="D293" s="191" t="s">
        <v>139</v>
      </c>
      <c r="E293" s="192" t="s">
        <v>886</v>
      </c>
      <c r="F293" s="193" t="s">
        <v>887</v>
      </c>
      <c r="G293" s="194" t="s">
        <v>160</v>
      </c>
      <c r="H293" s="195">
        <v>2.4</v>
      </c>
      <c r="I293" s="196"/>
      <c r="J293" s="197">
        <f>ROUND(I293*H293,2)</f>
        <v>0</v>
      </c>
      <c r="K293" s="193" t="s">
        <v>143</v>
      </c>
      <c r="L293" s="59"/>
      <c r="M293" s="198" t="s">
        <v>21</v>
      </c>
      <c r="N293" s="199" t="s">
        <v>46</v>
      </c>
      <c r="O293" s="40"/>
      <c r="P293" s="200">
        <f>O293*H293</f>
        <v>0</v>
      </c>
      <c r="Q293" s="200">
        <v>0</v>
      </c>
      <c r="R293" s="200">
        <f>Q293*H293</f>
        <v>0</v>
      </c>
      <c r="S293" s="200">
        <v>1.6E-2</v>
      </c>
      <c r="T293" s="201">
        <f>S293*H293</f>
        <v>3.8399999999999997E-2</v>
      </c>
      <c r="AR293" s="22" t="s">
        <v>199</v>
      </c>
      <c r="AT293" s="22" t="s">
        <v>139</v>
      </c>
      <c r="AU293" s="22" t="s">
        <v>85</v>
      </c>
      <c r="AY293" s="22" t="s">
        <v>137</v>
      </c>
      <c r="BE293" s="202">
        <f>IF(N293="základní",J293,0)</f>
        <v>0</v>
      </c>
      <c r="BF293" s="202">
        <f>IF(N293="snížená",J293,0)</f>
        <v>0</v>
      </c>
      <c r="BG293" s="202">
        <f>IF(N293="zákl. přenesená",J293,0)</f>
        <v>0</v>
      </c>
      <c r="BH293" s="202">
        <f>IF(N293="sníž. přenesená",J293,0)</f>
        <v>0</v>
      </c>
      <c r="BI293" s="202">
        <f>IF(N293="nulová",J293,0)</f>
        <v>0</v>
      </c>
      <c r="BJ293" s="22" t="s">
        <v>83</v>
      </c>
      <c r="BK293" s="202">
        <f>ROUND(I293*H293,2)</f>
        <v>0</v>
      </c>
      <c r="BL293" s="22" t="s">
        <v>199</v>
      </c>
      <c r="BM293" s="22" t="s">
        <v>888</v>
      </c>
    </row>
    <row r="294" spans="2:65" s="11" customFormat="1" ht="13.5">
      <c r="B294" s="203"/>
      <c r="C294" s="204"/>
      <c r="D294" s="205" t="s">
        <v>146</v>
      </c>
      <c r="E294" s="206" t="s">
        <v>21</v>
      </c>
      <c r="F294" s="207" t="s">
        <v>882</v>
      </c>
      <c r="G294" s="204"/>
      <c r="H294" s="208">
        <v>2.4</v>
      </c>
      <c r="I294" s="209"/>
      <c r="J294" s="204"/>
      <c r="K294" s="204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146</v>
      </c>
      <c r="AU294" s="214" t="s">
        <v>85</v>
      </c>
      <c r="AV294" s="11" t="s">
        <v>85</v>
      </c>
      <c r="AW294" s="11" t="s">
        <v>38</v>
      </c>
      <c r="AX294" s="11" t="s">
        <v>75</v>
      </c>
      <c r="AY294" s="214" t="s">
        <v>137</v>
      </c>
    </row>
    <row r="295" spans="2:65" s="12" customFormat="1" ht="13.5">
      <c r="B295" s="215"/>
      <c r="C295" s="216"/>
      <c r="D295" s="217" t="s">
        <v>146</v>
      </c>
      <c r="E295" s="218" t="s">
        <v>21</v>
      </c>
      <c r="F295" s="219" t="s">
        <v>148</v>
      </c>
      <c r="G295" s="216"/>
      <c r="H295" s="220">
        <v>2.4</v>
      </c>
      <c r="I295" s="221"/>
      <c r="J295" s="216"/>
      <c r="K295" s="216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146</v>
      </c>
      <c r="AU295" s="226" t="s">
        <v>85</v>
      </c>
      <c r="AV295" s="12" t="s">
        <v>144</v>
      </c>
      <c r="AW295" s="12" t="s">
        <v>38</v>
      </c>
      <c r="AX295" s="12" t="s">
        <v>83</v>
      </c>
      <c r="AY295" s="226" t="s">
        <v>137</v>
      </c>
    </row>
    <row r="296" spans="2:65" s="1" customFormat="1" ht="22.5" customHeight="1">
      <c r="B296" s="39"/>
      <c r="C296" s="191" t="s">
        <v>472</v>
      </c>
      <c r="D296" s="191" t="s">
        <v>139</v>
      </c>
      <c r="E296" s="192" t="s">
        <v>889</v>
      </c>
      <c r="F296" s="193" t="s">
        <v>890</v>
      </c>
      <c r="G296" s="194" t="s">
        <v>160</v>
      </c>
      <c r="H296" s="195">
        <v>12</v>
      </c>
      <c r="I296" s="196"/>
      <c r="J296" s="197">
        <f>ROUND(I296*H296,2)</f>
        <v>0</v>
      </c>
      <c r="K296" s="193" t="s">
        <v>21</v>
      </c>
      <c r="L296" s="59"/>
      <c r="M296" s="198" t="s">
        <v>21</v>
      </c>
      <c r="N296" s="199" t="s">
        <v>46</v>
      </c>
      <c r="O296" s="40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AR296" s="22" t="s">
        <v>199</v>
      </c>
      <c r="AT296" s="22" t="s">
        <v>139</v>
      </c>
      <c r="AU296" s="22" t="s">
        <v>85</v>
      </c>
      <c r="AY296" s="22" t="s">
        <v>137</v>
      </c>
      <c r="BE296" s="202">
        <f>IF(N296="základní",J296,0)</f>
        <v>0</v>
      </c>
      <c r="BF296" s="202">
        <f>IF(N296="snížená",J296,0)</f>
        <v>0</v>
      </c>
      <c r="BG296" s="202">
        <f>IF(N296="zákl. přenesená",J296,0)</f>
        <v>0</v>
      </c>
      <c r="BH296" s="202">
        <f>IF(N296="sníž. přenesená",J296,0)</f>
        <v>0</v>
      </c>
      <c r="BI296" s="202">
        <f>IF(N296="nulová",J296,0)</f>
        <v>0</v>
      </c>
      <c r="BJ296" s="22" t="s">
        <v>83</v>
      </c>
      <c r="BK296" s="202">
        <f>ROUND(I296*H296,2)</f>
        <v>0</v>
      </c>
      <c r="BL296" s="22" t="s">
        <v>199</v>
      </c>
      <c r="BM296" s="22" t="s">
        <v>891</v>
      </c>
    </row>
    <row r="297" spans="2:65" s="11" customFormat="1" ht="13.5">
      <c r="B297" s="203"/>
      <c r="C297" s="204"/>
      <c r="D297" s="205" t="s">
        <v>146</v>
      </c>
      <c r="E297" s="206" t="s">
        <v>21</v>
      </c>
      <c r="F297" s="207" t="s">
        <v>892</v>
      </c>
      <c r="G297" s="204"/>
      <c r="H297" s="208">
        <v>12</v>
      </c>
      <c r="I297" s="209"/>
      <c r="J297" s="204"/>
      <c r="K297" s="204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146</v>
      </c>
      <c r="AU297" s="214" t="s">
        <v>85</v>
      </c>
      <c r="AV297" s="11" t="s">
        <v>85</v>
      </c>
      <c r="AW297" s="11" t="s">
        <v>38</v>
      </c>
      <c r="AX297" s="11" t="s">
        <v>75</v>
      </c>
      <c r="AY297" s="214" t="s">
        <v>137</v>
      </c>
    </row>
    <row r="298" spans="2:65" s="12" customFormat="1" ht="13.5">
      <c r="B298" s="215"/>
      <c r="C298" s="216"/>
      <c r="D298" s="217" t="s">
        <v>146</v>
      </c>
      <c r="E298" s="218" t="s">
        <v>21</v>
      </c>
      <c r="F298" s="219" t="s">
        <v>148</v>
      </c>
      <c r="G298" s="216"/>
      <c r="H298" s="220">
        <v>12</v>
      </c>
      <c r="I298" s="221"/>
      <c r="J298" s="216"/>
      <c r="K298" s="216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146</v>
      </c>
      <c r="AU298" s="226" t="s">
        <v>85</v>
      </c>
      <c r="AV298" s="12" t="s">
        <v>144</v>
      </c>
      <c r="AW298" s="12" t="s">
        <v>38</v>
      </c>
      <c r="AX298" s="12" t="s">
        <v>83</v>
      </c>
      <c r="AY298" s="226" t="s">
        <v>137</v>
      </c>
    </row>
    <row r="299" spans="2:65" s="1" customFormat="1" ht="31.5" customHeight="1">
      <c r="B299" s="39"/>
      <c r="C299" s="191" t="s">
        <v>478</v>
      </c>
      <c r="D299" s="191" t="s">
        <v>139</v>
      </c>
      <c r="E299" s="192" t="s">
        <v>893</v>
      </c>
      <c r="F299" s="193" t="s">
        <v>894</v>
      </c>
      <c r="G299" s="194" t="s">
        <v>382</v>
      </c>
      <c r="H299" s="242"/>
      <c r="I299" s="196"/>
      <c r="J299" s="197">
        <f>ROUND(I299*H299,2)</f>
        <v>0</v>
      </c>
      <c r="K299" s="193" t="s">
        <v>143</v>
      </c>
      <c r="L299" s="59"/>
      <c r="M299" s="198" t="s">
        <v>21</v>
      </c>
      <c r="N299" s="199" t="s">
        <v>46</v>
      </c>
      <c r="O299" s="40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AR299" s="22" t="s">
        <v>199</v>
      </c>
      <c r="AT299" s="22" t="s">
        <v>139</v>
      </c>
      <c r="AU299" s="22" t="s">
        <v>85</v>
      </c>
      <c r="AY299" s="22" t="s">
        <v>137</v>
      </c>
      <c r="BE299" s="202">
        <f>IF(N299="základní",J299,0)</f>
        <v>0</v>
      </c>
      <c r="BF299" s="202">
        <f>IF(N299="snížená",J299,0)</f>
        <v>0</v>
      </c>
      <c r="BG299" s="202">
        <f>IF(N299="zákl. přenesená",J299,0)</f>
        <v>0</v>
      </c>
      <c r="BH299" s="202">
        <f>IF(N299="sníž. přenesená",J299,0)</f>
        <v>0</v>
      </c>
      <c r="BI299" s="202">
        <f>IF(N299="nulová",J299,0)</f>
        <v>0</v>
      </c>
      <c r="BJ299" s="22" t="s">
        <v>83</v>
      </c>
      <c r="BK299" s="202">
        <f>ROUND(I299*H299,2)</f>
        <v>0</v>
      </c>
      <c r="BL299" s="22" t="s">
        <v>199</v>
      </c>
      <c r="BM299" s="22" t="s">
        <v>895</v>
      </c>
    </row>
    <row r="300" spans="2:65" s="10" customFormat="1" ht="37.35" customHeight="1">
      <c r="B300" s="174"/>
      <c r="C300" s="175"/>
      <c r="D300" s="176" t="s">
        <v>74</v>
      </c>
      <c r="E300" s="177" t="s">
        <v>182</v>
      </c>
      <c r="F300" s="177" t="s">
        <v>614</v>
      </c>
      <c r="G300" s="175"/>
      <c r="H300" s="175"/>
      <c r="I300" s="178"/>
      <c r="J300" s="179">
        <f>BK300</f>
        <v>0</v>
      </c>
      <c r="K300" s="175"/>
      <c r="L300" s="180"/>
      <c r="M300" s="181"/>
      <c r="N300" s="182"/>
      <c r="O300" s="182"/>
      <c r="P300" s="183">
        <f>P301</f>
        <v>0</v>
      </c>
      <c r="Q300" s="182"/>
      <c r="R300" s="183">
        <f>R301</f>
        <v>0</v>
      </c>
      <c r="S300" s="182"/>
      <c r="T300" s="184">
        <f>T301</f>
        <v>0</v>
      </c>
      <c r="AR300" s="185" t="s">
        <v>152</v>
      </c>
      <c r="AT300" s="186" t="s">
        <v>74</v>
      </c>
      <c r="AU300" s="186" t="s">
        <v>75</v>
      </c>
      <c r="AY300" s="185" t="s">
        <v>137</v>
      </c>
      <c r="BK300" s="187">
        <f>BK301</f>
        <v>0</v>
      </c>
    </row>
    <row r="301" spans="2:65" s="10" customFormat="1" ht="19.899999999999999" customHeight="1">
      <c r="B301" s="174"/>
      <c r="C301" s="175"/>
      <c r="D301" s="188" t="s">
        <v>74</v>
      </c>
      <c r="E301" s="189" t="s">
        <v>615</v>
      </c>
      <c r="F301" s="189" t="s">
        <v>616</v>
      </c>
      <c r="G301" s="175"/>
      <c r="H301" s="175"/>
      <c r="I301" s="178"/>
      <c r="J301" s="190">
        <f>BK301</f>
        <v>0</v>
      </c>
      <c r="K301" s="175"/>
      <c r="L301" s="180"/>
      <c r="M301" s="181"/>
      <c r="N301" s="182"/>
      <c r="O301" s="182"/>
      <c r="P301" s="183">
        <f>SUM(P302:P309)</f>
        <v>0</v>
      </c>
      <c r="Q301" s="182"/>
      <c r="R301" s="183">
        <f>SUM(R302:R309)</f>
        <v>0</v>
      </c>
      <c r="S301" s="182"/>
      <c r="T301" s="184">
        <f>SUM(T302:T309)</f>
        <v>0</v>
      </c>
      <c r="AR301" s="185" t="s">
        <v>152</v>
      </c>
      <c r="AT301" s="186" t="s">
        <v>74</v>
      </c>
      <c r="AU301" s="186" t="s">
        <v>83</v>
      </c>
      <c r="AY301" s="185" t="s">
        <v>137</v>
      </c>
      <c r="BK301" s="187">
        <f>SUM(BK302:BK309)</f>
        <v>0</v>
      </c>
    </row>
    <row r="302" spans="2:65" s="1" customFormat="1" ht="22.5" customHeight="1">
      <c r="B302" s="39"/>
      <c r="C302" s="191" t="s">
        <v>485</v>
      </c>
      <c r="D302" s="191" t="s">
        <v>139</v>
      </c>
      <c r="E302" s="192" t="s">
        <v>618</v>
      </c>
      <c r="F302" s="193" t="s">
        <v>619</v>
      </c>
      <c r="G302" s="194" t="s">
        <v>620</v>
      </c>
      <c r="H302" s="195">
        <v>1</v>
      </c>
      <c r="I302" s="196"/>
      <c r="J302" s="197">
        <f>ROUND(I302*H302,2)</f>
        <v>0</v>
      </c>
      <c r="K302" s="193" t="s">
        <v>21</v>
      </c>
      <c r="L302" s="59"/>
      <c r="M302" s="198" t="s">
        <v>21</v>
      </c>
      <c r="N302" s="199" t="s">
        <v>46</v>
      </c>
      <c r="O302" s="40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AR302" s="22" t="s">
        <v>446</v>
      </c>
      <c r="AT302" s="22" t="s">
        <v>139</v>
      </c>
      <c r="AU302" s="22" t="s">
        <v>85</v>
      </c>
      <c r="AY302" s="22" t="s">
        <v>137</v>
      </c>
      <c r="BE302" s="202">
        <f>IF(N302="základní",J302,0)</f>
        <v>0</v>
      </c>
      <c r="BF302" s="202">
        <f>IF(N302="snížená",J302,0)</f>
        <v>0</v>
      </c>
      <c r="BG302" s="202">
        <f>IF(N302="zákl. přenesená",J302,0)</f>
        <v>0</v>
      </c>
      <c r="BH302" s="202">
        <f>IF(N302="sníž. přenesená",J302,0)</f>
        <v>0</v>
      </c>
      <c r="BI302" s="202">
        <f>IF(N302="nulová",J302,0)</f>
        <v>0</v>
      </c>
      <c r="BJ302" s="22" t="s">
        <v>83</v>
      </c>
      <c r="BK302" s="202">
        <f>ROUND(I302*H302,2)</f>
        <v>0</v>
      </c>
      <c r="BL302" s="22" t="s">
        <v>446</v>
      </c>
      <c r="BM302" s="22" t="s">
        <v>896</v>
      </c>
    </row>
    <row r="303" spans="2:65" s="1" customFormat="1" ht="22.5" customHeight="1">
      <c r="B303" s="39"/>
      <c r="C303" s="191" t="s">
        <v>490</v>
      </c>
      <c r="D303" s="191" t="s">
        <v>139</v>
      </c>
      <c r="E303" s="192" t="s">
        <v>897</v>
      </c>
      <c r="F303" s="193" t="s">
        <v>898</v>
      </c>
      <c r="G303" s="194" t="s">
        <v>160</v>
      </c>
      <c r="H303" s="195">
        <v>463.56</v>
      </c>
      <c r="I303" s="196"/>
      <c r="J303" s="197">
        <f>ROUND(I303*H303,2)</f>
        <v>0</v>
      </c>
      <c r="K303" s="193" t="s">
        <v>21</v>
      </c>
      <c r="L303" s="59"/>
      <c r="M303" s="198" t="s">
        <v>21</v>
      </c>
      <c r="N303" s="199" t="s">
        <v>46</v>
      </c>
      <c r="O303" s="40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AR303" s="22" t="s">
        <v>446</v>
      </c>
      <c r="AT303" s="22" t="s">
        <v>139</v>
      </c>
      <c r="AU303" s="22" t="s">
        <v>85</v>
      </c>
      <c r="AY303" s="22" t="s">
        <v>137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22" t="s">
        <v>83</v>
      </c>
      <c r="BK303" s="202">
        <f>ROUND(I303*H303,2)</f>
        <v>0</v>
      </c>
      <c r="BL303" s="22" t="s">
        <v>446</v>
      </c>
      <c r="BM303" s="22" t="s">
        <v>899</v>
      </c>
    </row>
    <row r="304" spans="2:65" s="11" customFormat="1" ht="13.5">
      <c r="B304" s="203"/>
      <c r="C304" s="204"/>
      <c r="D304" s="205" t="s">
        <v>146</v>
      </c>
      <c r="E304" s="206" t="s">
        <v>21</v>
      </c>
      <c r="F304" s="207" t="s">
        <v>900</v>
      </c>
      <c r="G304" s="204"/>
      <c r="H304" s="208">
        <v>463.56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146</v>
      </c>
      <c r="AU304" s="214" t="s">
        <v>85</v>
      </c>
      <c r="AV304" s="11" t="s">
        <v>85</v>
      </c>
      <c r="AW304" s="11" t="s">
        <v>38</v>
      </c>
      <c r="AX304" s="11" t="s">
        <v>75</v>
      </c>
      <c r="AY304" s="214" t="s">
        <v>137</v>
      </c>
    </row>
    <row r="305" spans="2:65" s="12" customFormat="1" ht="13.5">
      <c r="B305" s="215"/>
      <c r="C305" s="216"/>
      <c r="D305" s="217" t="s">
        <v>146</v>
      </c>
      <c r="E305" s="218" t="s">
        <v>21</v>
      </c>
      <c r="F305" s="219" t="s">
        <v>148</v>
      </c>
      <c r="G305" s="216"/>
      <c r="H305" s="220">
        <v>463.56</v>
      </c>
      <c r="I305" s="221"/>
      <c r="J305" s="216"/>
      <c r="K305" s="216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146</v>
      </c>
      <c r="AU305" s="226" t="s">
        <v>85</v>
      </c>
      <c r="AV305" s="12" t="s">
        <v>144</v>
      </c>
      <c r="AW305" s="12" t="s">
        <v>38</v>
      </c>
      <c r="AX305" s="12" t="s">
        <v>83</v>
      </c>
      <c r="AY305" s="226" t="s">
        <v>137</v>
      </c>
    </row>
    <row r="306" spans="2:65" s="1" customFormat="1" ht="22.5" customHeight="1">
      <c r="B306" s="39"/>
      <c r="C306" s="191" t="s">
        <v>494</v>
      </c>
      <c r="D306" s="191" t="s">
        <v>139</v>
      </c>
      <c r="E306" s="192" t="s">
        <v>901</v>
      </c>
      <c r="F306" s="193" t="s">
        <v>902</v>
      </c>
      <c r="G306" s="194" t="s">
        <v>160</v>
      </c>
      <c r="H306" s="195">
        <v>78</v>
      </c>
      <c r="I306" s="196"/>
      <c r="J306" s="197">
        <f>ROUND(I306*H306,2)</f>
        <v>0</v>
      </c>
      <c r="K306" s="193" t="s">
        <v>21</v>
      </c>
      <c r="L306" s="59"/>
      <c r="M306" s="198" t="s">
        <v>21</v>
      </c>
      <c r="N306" s="199" t="s">
        <v>46</v>
      </c>
      <c r="O306" s="40"/>
      <c r="P306" s="200">
        <f>O306*H306</f>
        <v>0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AR306" s="22" t="s">
        <v>446</v>
      </c>
      <c r="AT306" s="22" t="s">
        <v>139</v>
      </c>
      <c r="AU306" s="22" t="s">
        <v>85</v>
      </c>
      <c r="AY306" s="22" t="s">
        <v>137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22" t="s">
        <v>83</v>
      </c>
      <c r="BK306" s="202">
        <f>ROUND(I306*H306,2)</f>
        <v>0</v>
      </c>
      <c r="BL306" s="22" t="s">
        <v>446</v>
      </c>
      <c r="BM306" s="22" t="s">
        <v>903</v>
      </c>
    </row>
    <row r="307" spans="2:65" s="11" customFormat="1" ht="13.5">
      <c r="B307" s="203"/>
      <c r="C307" s="204"/>
      <c r="D307" s="205" t="s">
        <v>146</v>
      </c>
      <c r="E307" s="206" t="s">
        <v>21</v>
      </c>
      <c r="F307" s="207" t="s">
        <v>892</v>
      </c>
      <c r="G307" s="204"/>
      <c r="H307" s="208">
        <v>12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146</v>
      </c>
      <c r="AU307" s="214" t="s">
        <v>85</v>
      </c>
      <c r="AV307" s="11" t="s">
        <v>85</v>
      </c>
      <c r="AW307" s="11" t="s">
        <v>38</v>
      </c>
      <c r="AX307" s="11" t="s">
        <v>75</v>
      </c>
      <c r="AY307" s="214" t="s">
        <v>137</v>
      </c>
    </row>
    <row r="308" spans="2:65" s="11" customFormat="1" ht="13.5">
      <c r="B308" s="203"/>
      <c r="C308" s="204"/>
      <c r="D308" s="205" t="s">
        <v>146</v>
      </c>
      <c r="E308" s="206" t="s">
        <v>21</v>
      </c>
      <c r="F308" s="207" t="s">
        <v>904</v>
      </c>
      <c r="G308" s="204"/>
      <c r="H308" s="208">
        <v>66</v>
      </c>
      <c r="I308" s="209"/>
      <c r="J308" s="204"/>
      <c r="K308" s="204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146</v>
      </c>
      <c r="AU308" s="214" t="s">
        <v>85</v>
      </c>
      <c r="AV308" s="11" t="s">
        <v>85</v>
      </c>
      <c r="AW308" s="11" t="s">
        <v>38</v>
      </c>
      <c r="AX308" s="11" t="s">
        <v>75</v>
      </c>
      <c r="AY308" s="214" t="s">
        <v>137</v>
      </c>
    </row>
    <row r="309" spans="2:65" s="12" customFormat="1" ht="13.5">
      <c r="B309" s="215"/>
      <c r="C309" s="216"/>
      <c r="D309" s="205" t="s">
        <v>146</v>
      </c>
      <c r="E309" s="227" t="s">
        <v>21</v>
      </c>
      <c r="F309" s="228" t="s">
        <v>148</v>
      </c>
      <c r="G309" s="216"/>
      <c r="H309" s="229">
        <v>78</v>
      </c>
      <c r="I309" s="221"/>
      <c r="J309" s="216"/>
      <c r="K309" s="216"/>
      <c r="L309" s="222"/>
      <c r="M309" s="246"/>
      <c r="N309" s="247"/>
      <c r="O309" s="247"/>
      <c r="P309" s="247"/>
      <c r="Q309" s="247"/>
      <c r="R309" s="247"/>
      <c r="S309" s="247"/>
      <c r="T309" s="248"/>
      <c r="AT309" s="226" t="s">
        <v>146</v>
      </c>
      <c r="AU309" s="226" t="s">
        <v>85</v>
      </c>
      <c r="AV309" s="12" t="s">
        <v>144</v>
      </c>
      <c r="AW309" s="12" t="s">
        <v>38</v>
      </c>
      <c r="AX309" s="12" t="s">
        <v>83</v>
      </c>
      <c r="AY309" s="226" t="s">
        <v>137</v>
      </c>
    </row>
    <row r="310" spans="2:65" s="1" customFormat="1" ht="6.95" customHeight="1">
      <c r="B310" s="54"/>
      <c r="C310" s="55"/>
      <c r="D310" s="55"/>
      <c r="E310" s="55"/>
      <c r="F310" s="55"/>
      <c r="G310" s="55"/>
      <c r="H310" s="55"/>
      <c r="I310" s="137"/>
      <c r="J310" s="55"/>
      <c r="K310" s="55"/>
      <c r="L310" s="59"/>
    </row>
  </sheetData>
  <sheetProtection algorithmName="SHA-512" hashValue="fF0BGFGNtR6vkwSFc/DniGd1a/kjXHYt4SvvYbiv0zEz83quzCIisMnf281CfjgkB90KY8MIcpLvMIsic7k1UQ==" saltValue="gfnpgiyTBnW541wbYOc8jg==" spinCount="100000" sheet="1" objects="1" scenarios="1" formatCells="0" formatColumns="0" formatRows="0" sort="0" autoFilter="0"/>
  <autoFilter ref="C89:K309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50" customWidth="1"/>
    <col min="2" max="2" width="1.6640625" style="250" customWidth="1"/>
    <col min="3" max="4" width="5" style="250" customWidth="1"/>
    <col min="5" max="5" width="11.6640625" style="250" customWidth="1"/>
    <col min="6" max="6" width="9.1640625" style="250" customWidth="1"/>
    <col min="7" max="7" width="5" style="250" customWidth="1"/>
    <col min="8" max="8" width="77.83203125" style="250" customWidth="1"/>
    <col min="9" max="10" width="20" style="250" customWidth="1"/>
    <col min="11" max="11" width="1.6640625" style="250" customWidth="1"/>
  </cols>
  <sheetData>
    <row r="1" spans="2:1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3" customFormat="1" ht="45" customHeight="1">
      <c r="B3" s="254"/>
      <c r="C3" s="377" t="s">
        <v>905</v>
      </c>
      <c r="D3" s="377"/>
      <c r="E3" s="377"/>
      <c r="F3" s="377"/>
      <c r="G3" s="377"/>
      <c r="H3" s="377"/>
      <c r="I3" s="377"/>
      <c r="J3" s="377"/>
      <c r="K3" s="255"/>
    </row>
    <row r="4" spans="2:11" ht="25.5" customHeight="1">
      <c r="B4" s="256"/>
      <c r="C4" s="381" t="s">
        <v>906</v>
      </c>
      <c r="D4" s="381"/>
      <c r="E4" s="381"/>
      <c r="F4" s="381"/>
      <c r="G4" s="381"/>
      <c r="H4" s="381"/>
      <c r="I4" s="381"/>
      <c r="J4" s="381"/>
      <c r="K4" s="257"/>
    </row>
    <row r="5" spans="2:1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6"/>
      <c r="C6" s="380" t="s">
        <v>907</v>
      </c>
      <c r="D6" s="380"/>
      <c r="E6" s="380"/>
      <c r="F6" s="380"/>
      <c r="G6" s="380"/>
      <c r="H6" s="380"/>
      <c r="I6" s="380"/>
      <c r="J6" s="380"/>
      <c r="K6" s="257"/>
    </row>
    <row r="7" spans="2:11" ht="15" customHeight="1">
      <c r="B7" s="260"/>
      <c r="C7" s="380" t="s">
        <v>908</v>
      </c>
      <c r="D7" s="380"/>
      <c r="E7" s="380"/>
      <c r="F7" s="380"/>
      <c r="G7" s="380"/>
      <c r="H7" s="380"/>
      <c r="I7" s="380"/>
      <c r="J7" s="380"/>
      <c r="K7" s="257"/>
    </row>
    <row r="8" spans="2:1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>
      <c r="B9" s="260"/>
      <c r="C9" s="380" t="s">
        <v>909</v>
      </c>
      <c r="D9" s="380"/>
      <c r="E9" s="380"/>
      <c r="F9" s="380"/>
      <c r="G9" s="380"/>
      <c r="H9" s="380"/>
      <c r="I9" s="380"/>
      <c r="J9" s="380"/>
      <c r="K9" s="257"/>
    </row>
    <row r="10" spans="2:11" ht="15" customHeight="1">
      <c r="B10" s="260"/>
      <c r="C10" s="259"/>
      <c r="D10" s="380" t="s">
        <v>910</v>
      </c>
      <c r="E10" s="380"/>
      <c r="F10" s="380"/>
      <c r="G10" s="380"/>
      <c r="H10" s="380"/>
      <c r="I10" s="380"/>
      <c r="J10" s="380"/>
      <c r="K10" s="257"/>
    </row>
    <row r="11" spans="2:11" ht="15" customHeight="1">
      <c r="B11" s="260"/>
      <c r="C11" s="261"/>
      <c r="D11" s="380" t="s">
        <v>911</v>
      </c>
      <c r="E11" s="380"/>
      <c r="F11" s="380"/>
      <c r="G11" s="380"/>
      <c r="H11" s="380"/>
      <c r="I11" s="380"/>
      <c r="J11" s="380"/>
      <c r="K11" s="257"/>
    </row>
    <row r="12" spans="2:11" ht="12.75" customHeight="1">
      <c r="B12" s="260"/>
      <c r="C12" s="261"/>
      <c r="D12" s="261"/>
      <c r="E12" s="261"/>
      <c r="F12" s="261"/>
      <c r="G12" s="261"/>
      <c r="H12" s="261"/>
      <c r="I12" s="261"/>
      <c r="J12" s="261"/>
      <c r="K12" s="257"/>
    </row>
    <row r="13" spans="2:11" ht="15" customHeight="1">
      <c r="B13" s="260"/>
      <c r="C13" s="261"/>
      <c r="D13" s="380" t="s">
        <v>912</v>
      </c>
      <c r="E13" s="380"/>
      <c r="F13" s="380"/>
      <c r="G13" s="380"/>
      <c r="H13" s="380"/>
      <c r="I13" s="380"/>
      <c r="J13" s="380"/>
      <c r="K13" s="257"/>
    </row>
    <row r="14" spans="2:11" ht="15" customHeight="1">
      <c r="B14" s="260"/>
      <c r="C14" s="261"/>
      <c r="D14" s="380" t="s">
        <v>913</v>
      </c>
      <c r="E14" s="380"/>
      <c r="F14" s="380"/>
      <c r="G14" s="380"/>
      <c r="H14" s="380"/>
      <c r="I14" s="380"/>
      <c r="J14" s="380"/>
      <c r="K14" s="257"/>
    </row>
    <row r="15" spans="2:11" ht="15" customHeight="1">
      <c r="B15" s="260"/>
      <c r="C15" s="261"/>
      <c r="D15" s="380" t="s">
        <v>914</v>
      </c>
      <c r="E15" s="380"/>
      <c r="F15" s="380"/>
      <c r="G15" s="380"/>
      <c r="H15" s="380"/>
      <c r="I15" s="380"/>
      <c r="J15" s="380"/>
      <c r="K15" s="257"/>
    </row>
    <row r="16" spans="2:11" ht="15" customHeight="1">
      <c r="B16" s="260"/>
      <c r="C16" s="261"/>
      <c r="D16" s="261"/>
      <c r="E16" s="262" t="s">
        <v>82</v>
      </c>
      <c r="F16" s="380" t="s">
        <v>915</v>
      </c>
      <c r="G16" s="380"/>
      <c r="H16" s="380"/>
      <c r="I16" s="380"/>
      <c r="J16" s="380"/>
      <c r="K16" s="257"/>
    </row>
    <row r="17" spans="2:11" ht="15" customHeight="1">
      <c r="B17" s="260"/>
      <c r="C17" s="261"/>
      <c r="D17" s="261"/>
      <c r="E17" s="262" t="s">
        <v>916</v>
      </c>
      <c r="F17" s="380" t="s">
        <v>917</v>
      </c>
      <c r="G17" s="380"/>
      <c r="H17" s="380"/>
      <c r="I17" s="380"/>
      <c r="J17" s="380"/>
      <c r="K17" s="257"/>
    </row>
    <row r="18" spans="2:11" ht="15" customHeight="1">
      <c r="B18" s="260"/>
      <c r="C18" s="261"/>
      <c r="D18" s="261"/>
      <c r="E18" s="262" t="s">
        <v>918</v>
      </c>
      <c r="F18" s="380" t="s">
        <v>919</v>
      </c>
      <c r="G18" s="380"/>
      <c r="H18" s="380"/>
      <c r="I18" s="380"/>
      <c r="J18" s="380"/>
      <c r="K18" s="257"/>
    </row>
    <row r="19" spans="2:11" ht="15" customHeight="1">
      <c r="B19" s="260"/>
      <c r="C19" s="261"/>
      <c r="D19" s="261"/>
      <c r="E19" s="262" t="s">
        <v>920</v>
      </c>
      <c r="F19" s="380" t="s">
        <v>921</v>
      </c>
      <c r="G19" s="380"/>
      <c r="H19" s="380"/>
      <c r="I19" s="380"/>
      <c r="J19" s="380"/>
      <c r="K19" s="257"/>
    </row>
    <row r="20" spans="2:11" ht="15" customHeight="1">
      <c r="B20" s="260"/>
      <c r="C20" s="261"/>
      <c r="D20" s="261"/>
      <c r="E20" s="262" t="s">
        <v>922</v>
      </c>
      <c r="F20" s="380" t="s">
        <v>923</v>
      </c>
      <c r="G20" s="380"/>
      <c r="H20" s="380"/>
      <c r="I20" s="380"/>
      <c r="J20" s="380"/>
      <c r="K20" s="257"/>
    </row>
    <row r="21" spans="2:11" ht="15" customHeight="1">
      <c r="B21" s="260"/>
      <c r="C21" s="261"/>
      <c r="D21" s="261"/>
      <c r="E21" s="262" t="s">
        <v>924</v>
      </c>
      <c r="F21" s="380" t="s">
        <v>925</v>
      </c>
      <c r="G21" s="380"/>
      <c r="H21" s="380"/>
      <c r="I21" s="380"/>
      <c r="J21" s="380"/>
      <c r="K21" s="257"/>
    </row>
    <row r="22" spans="2:11" ht="12.7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57"/>
    </row>
    <row r="23" spans="2:11" ht="15" customHeight="1">
      <c r="B23" s="260"/>
      <c r="C23" s="380" t="s">
        <v>926</v>
      </c>
      <c r="D23" s="380"/>
      <c r="E23" s="380"/>
      <c r="F23" s="380"/>
      <c r="G23" s="380"/>
      <c r="H23" s="380"/>
      <c r="I23" s="380"/>
      <c r="J23" s="380"/>
      <c r="K23" s="257"/>
    </row>
    <row r="24" spans="2:11" ht="15" customHeight="1">
      <c r="B24" s="260"/>
      <c r="C24" s="380" t="s">
        <v>927</v>
      </c>
      <c r="D24" s="380"/>
      <c r="E24" s="380"/>
      <c r="F24" s="380"/>
      <c r="G24" s="380"/>
      <c r="H24" s="380"/>
      <c r="I24" s="380"/>
      <c r="J24" s="380"/>
      <c r="K24" s="257"/>
    </row>
    <row r="25" spans="2:11" ht="15" customHeight="1">
      <c r="B25" s="260"/>
      <c r="C25" s="259"/>
      <c r="D25" s="380" t="s">
        <v>928</v>
      </c>
      <c r="E25" s="380"/>
      <c r="F25" s="380"/>
      <c r="G25" s="380"/>
      <c r="H25" s="380"/>
      <c r="I25" s="380"/>
      <c r="J25" s="380"/>
      <c r="K25" s="257"/>
    </row>
    <row r="26" spans="2:11" ht="15" customHeight="1">
      <c r="B26" s="260"/>
      <c r="C26" s="261"/>
      <c r="D26" s="380" t="s">
        <v>929</v>
      </c>
      <c r="E26" s="380"/>
      <c r="F26" s="380"/>
      <c r="G26" s="380"/>
      <c r="H26" s="380"/>
      <c r="I26" s="380"/>
      <c r="J26" s="380"/>
      <c r="K26" s="257"/>
    </row>
    <row r="27" spans="2:11" ht="12.7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57"/>
    </row>
    <row r="28" spans="2:11" ht="15" customHeight="1">
      <c r="B28" s="260"/>
      <c r="C28" s="261"/>
      <c r="D28" s="380" t="s">
        <v>930</v>
      </c>
      <c r="E28" s="380"/>
      <c r="F28" s="380"/>
      <c r="G28" s="380"/>
      <c r="H28" s="380"/>
      <c r="I28" s="380"/>
      <c r="J28" s="380"/>
      <c r="K28" s="257"/>
    </row>
    <row r="29" spans="2:11" ht="15" customHeight="1">
      <c r="B29" s="260"/>
      <c r="C29" s="261"/>
      <c r="D29" s="380" t="s">
        <v>931</v>
      </c>
      <c r="E29" s="380"/>
      <c r="F29" s="380"/>
      <c r="G29" s="380"/>
      <c r="H29" s="380"/>
      <c r="I29" s="380"/>
      <c r="J29" s="380"/>
      <c r="K29" s="257"/>
    </row>
    <row r="30" spans="2:11" ht="12.75" customHeight="1">
      <c r="B30" s="260"/>
      <c r="C30" s="261"/>
      <c r="D30" s="261"/>
      <c r="E30" s="261"/>
      <c r="F30" s="261"/>
      <c r="G30" s="261"/>
      <c r="H30" s="261"/>
      <c r="I30" s="261"/>
      <c r="J30" s="261"/>
      <c r="K30" s="257"/>
    </row>
    <row r="31" spans="2:11" ht="15" customHeight="1">
      <c r="B31" s="260"/>
      <c r="C31" s="261"/>
      <c r="D31" s="380" t="s">
        <v>932</v>
      </c>
      <c r="E31" s="380"/>
      <c r="F31" s="380"/>
      <c r="G31" s="380"/>
      <c r="H31" s="380"/>
      <c r="I31" s="380"/>
      <c r="J31" s="380"/>
      <c r="K31" s="257"/>
    </row>
    <row r="32" spans="2:11" ht="15" customHeight="1">
      <c r="B32" s="260"/>
      <c r="C32" s="261"/>
      <c r="D32" s="380" t="s">
        <v>933</v>
      </c>
      <c r="E32" s="380"/>
      <c r="F32" s="380"/>
      <c r="G32" s="380"/>
      <c r="H32" s="380"/>
      <c r="I32" s="380"/>
      <c r="J32" s="380"/>
      <c r="K32" s="257"/>
    </row>
    <row r="33" spans="2:11" ht="15" customHeight="1">
      <c r="B33" s="260"/>
      <c r="C33" s="261"/>
      <c r="D33" s="380" t="s">
        <v>934</v>
      </c>
      <c r="E33" s="380"/>
      <c r="F33" s="380"/>
      <c r="G33" s="380"/>
      <c r="H33" s="380"/>
      <c r="I33" s="380"/>
      <c r="J33" s="380"/>
      <c r="K33" s="257"/>
    </row>
    <row r="34" spans="2:11" ht="15" customHeight="1">
      <c r="B34" s="260"/>
      <c r="C34" s="261"/>
      <c r="D34" s="259"/>
      <c r="E34" s="263" t="s">
        <v>122</v>
      </c>
      <c r="F34" s="259"/>
      <c r="G34" s="380" t="s">
        <v>935</v>
      </c>
      <c r="H34" s="380"/>
      <c r="I34" s="380"/>
      <c r="J34" s="380"/>
      <c r="K34" s="257"/>
    </row>
    <row r="35" spans="2:11" ht="30.75" customHeight="1">
      <c r="B35" s="260"/>
      <c r="C35" s="261"/>
      <c r="D35" s="259"/>
      <c r="E35" s="263" t="s">
        <v>936</v>
      </c>
      <c r="F35" s="259"/>
      <c r="G35" s="380" t="s">
        <v>937</v>
      </c>
      <c r="H35" s="380"/>
      <c r="I35" s="380"/>
      <c r="J35" s="380"/>
      <c r="K35" s="257"/>
    </row>
    <row r="36" spans="2:11" ht="15" customHeight="1">
      <c r="B36" s="260"/>
      <c r="C36" s="261"/>
      <c r="D36" s="259"/>
      <c r="E36" s="263" t="s">
        <v>56</v>
      </c>
      <c r="F36" s="259"/>
      <c r="G36" s="380" t="s">
        <v>938</v>
      </c>
      <c r="H36" s="380"/>
      <c r="I36" s="380"/>
      <c r="J36" s="380"/>
      <c r="K36" s="257"/>
    </row>
    <row r="37" spans="2:11" ht="15" customHeight="1">
      <c r="B37" s="260"/>
      <c r="C37" s="261"/>
      <c r="D37" s="259"/>
      <c r="E37" s="263" t="s">
        <v>123</v>
      </c>
      <c r="F37" s="259"/>
      <c r="G37" s="380" t="s">
        <v>939</v>
      </c>
      <c r="H37" s="380"/>
      <c r="I37" s="380"/>
      <c r="J37" s="380"/>
      <c r="K37" s="257"/>
    </row>
    <row r="38" spans="2:11" ht="15" customHeight="1">
      <c r="B38" s="260"/>
      <c r="C38" s="261"/>
      <c r="D38" s="259"/>
      <c r="E38" s="263" t="s">
        <v>124</v>
      </c>
      <c r="F38" s="259"/>
      <c r="G38" s="380" t="s">
        <v>940</v>
      </c>
      <c r="H38" s="380"/>
      <c r="I38" s="380"/>
      <c r="J38" s="380"/>
      <c r="K38" s="257"/>
    </row>
    <row r="39" spans="2:11" ht="15" customHeight="1">
      <c r="B39" s="260"/>
      <c r="C39" s="261"/>
      <c r="D39" s="259"/>
      <c r="E39" s="263" t="s">
        <v>125</v>
      </c>
      <c r="F39" s="259"/>
      <c r="G39" s="380" t="s">
        <v>941</v>
      </c>
      <c r="H39" s="380"/>
      <c r="I39" s="380"/>
      <c r="J39" s="380"/>
      <c r="K39" s="257"/>
    </row>
    <row r="40" spans="2:11" ht="15" customHeight="1">
      <c r="B40" s="260"/>
      <c r="C40" s="261"/>
      <c r="D40" s="259"/>
      <c r="E40" s="263" t="s">
        <v>942</v>
      </c>
      <c r="F40" s="259"/>
      <c r="G40" s="380" t="s">
        <v>943</v>
      </c>
      <c r="H40" s="380"/>
      <c r="I40" s="380"/>
      <c r="J40" s="380"/>
      <c r="K40" s="257"/>
    </row>
    <row r="41" spans="2:11" ht="15" customHeight="1">
      <c r="B41" s="260"/>
      <c r="C41" s="261"/>
      <c r="D41" s="259"/>
      <c r="E41" s="263"/>
      <c r="F41" s="259"/>
      <c r="G41" s="380" t="s">
        <v>944</v>
      </c>
      <c r="H41" s="380"/>
      <c r="I41" s="380"/>
      <c r="J41" s="380"/>
      <c r="K41" s="257"/>
    </row>
    <row r="42" spans="2:11" ht="15" customHeight="1">
      <c r="B42" s="260"/>
      <c r="C42" s="261"/>
      <c r="D42" s="259"/>
      <c r="E42" s="263" t="s">
        <v>945</v>
      </c>
      <c r="F42" s="259"/>
      <c r="G42" s="380" t="s">
        <v>946</v>
      </c>
      <c r="H42" s="380"/>
      <c r="I42" s="380"/>
      <c r="J42" s="380"/>
      <c r="K42" s="257"/>
    </row>
    <row r="43" spans="2:11" ht="15" customHeight="1">
      <c r="B43" s="260"/>
      <c r="C43" s="261"/>
      <c r="D43" s="259"/>
      <c r="E43" s="263" t="s">
        <v>127</v>
      </c>
      <c r="F43" s="259"/>
      <c r="G43" s="380" t="s">
        <v>947</v>
      </c>
      <c r="H43" s="380"/>
      <c r="I43" s="380"/>
      <c r="J43" s="380"/>
      <c r="K43" s="257"/>
    </row>
    <row r="44" spans="2:11" ht="12.75" customHeight="1">
      <c r="B44" s="260"/>
      <c r="C44" s="261"/>
      <c r="D44" s="259"/>
      <c r="E44" s="259"/>
      <c r="F44" s="259"/>
      <c r="G44" s="259"/>
      <c r="H44" s="259"/>
      <c r="I44" s="259"/>
      <c r="J44" s="259"/>
      <c r="K44" s="257"/>
    </row>
    <row r="45" spans="2:11" ht="15" customHeight="1">
      <c r="B45" s="260"/>
      <c r="C45" s="261"/>
      <c r="D45" s="380" t="s">
        <v>948</v>
      </c>
      <c r="E45" s="380"/>
      <c r="F45" s="380"/>
      <c r="G45" s="380"/>
      <c r="H45" s="380"/>
      <c r="I45" s="380"/>
      <c r="J45" s="380"/>
      <c r="K45" s="257"/>
    </row>
    <row r="46" spans="2:11" ht="15" customHeight="1">
      <c r="B46" s="260"/>
      <c r="C46" s="261"/>
      <c r="D46" s="261"/>
      <c r="E46" s="380" t="s">
        <v>949</v>
      </c>
      <c r="F46" s="380"/>
      <c r="G46" s="380"/>
      <c r="H46" s="380"/>
      <c r="I46" s="380"/>
      <c r="J46" s="380"/>
      <c r="K46" s="257"/>
    </row>
    <row r="47" spans="2:11" ht="15" customHeight="1">
      <c r="B47" s="260"/>
      <c r="C47" s="261"/>
      <c r="D47" s="261"/>
      <c r="E47" s="380" t="s">
        <v>950</v>
      </c>
      <c r="F47" s="380"/>
      <c r="G47" s="380"/>
      <c r="H47" s="380"/>
      <c r="I47" s="380"/>
      <c r="J47" s="380"/>
      <c r="K47" s="257"/>
    </row>
    <row r="48" spans="2:11" ht="15" customHeight="1">
      <c r="B48" s="260"/>
      <c r="C48" s="261"/>
      <c r="D48" s="261"/>
      <c r="E48" s="380" t="s">
        <v>951</v>
      </c>
      <c r="F48" s="380"/>
      <c r="G48" s="380"/>
      <c r="H48" s="380"/>
      <c r="I48" s="380"/>
      <c r="J48" s="380"/>
      <c r="K48" s="257"/>
    </row>
    <row r="49" spans="2:11" ht="15" customHeight="1">
      <c r="B49" s="260"/>
      <c r="C49" s="261"/>
      <c r="D49" s="380" t="s">
        <v>952</v>
      </c>
      <c r="E49" s="380"/>
      <c r="F49" s="380"/>
      <c r="G49" s="380"/>
      <c r="H49" s="380"/>
      <c r="I49" s="380"/>
      <c r="J49" s="380"/>
      <c r="K49" s="257"/>
    </row>
    <row r="50" spans="2:11" ht="25.5" customHeight="1">
      <c r="B50" s="256"/>
      <c r="C50" s="381" t="s">
        <v>953</v>
      </c>
      <c r="D50" s="381"/>
      <c r="E50" s="381"/>
      <c r="F50" s="381"/>
      <c r="G50" s="381"/>
      <c r="H50" s="381"/>
      <c r="I50" s="381"/>
      <c r="J50" s="381"/>
      <c r="K50" s="257"/>
    </row>
    <row r="51" spans="2:11" ht="5.25" customHeight="1">
      <c r="B51" s="256"/>
      <c r="C51" s="258"/>
      <c r="D51" s="258"/>
      <c r="E51" s="258"/>
      <c r="F51" s="258"/>
      <c r="G51" s="258"/>
      <c r="H51" s="258"/>
      <c r="I51" s="258"/>
      <c r="J51" s="258"/>
      <c r="K51" s="257"/>
    </row>
    <row r="52" spans="2:11" ht="15" customHeight="1">
      <c r="B52" s="256"/>
      <c r="C52" s="380" t="s">
        <v>954</v>
      </c>
      <c r="D52" s="380"/>
      <c r="E52" s="380"/>
      <c r="F52" s="380"/>
      <c r="G52" s="380"/>
      <c r="H52" s="380"/>
      <c r="I52" s="380"/>
      <c r="J52" s="380"/>
      <c r="K52" s="257"/>
    </row>
    <row r="53" spans="2:11" ht="15" customHeight="1">
      <c r="B53" s="256"/>
      <c r="C53" s="380" t="s">
        <v>955</v>
      </c>
      <c r="D53" s="380"/>
      <c r="E53" s="380"/>
      <c r="F53" s="380"/>
      <c r="G53" s="380"/>
      <c r="H53" s="380"/>
      <c r="I53" s="380"/>
      <c r="J53" s="380"/>
      <c r="K53" s="257"/>
    </row>
    <row r="54" spans="2:11" ht="12.75" customHeight="1">
      <c r="B54" s="256"/>
      <c r="C54" s="259"/>
      <c r="D54" s="259"/>
      <c r="E54" s="259"/>
      <c r="F54" s="259"/>
      <c r="G54" s="259"/>
      <c r="H54" s="259"/>
      <c r="I54" s="259"/>
      <c r="J54" s="259"/>
      <c r="K54" s="257"/>
    </row>
    <row r="55" spans="2:11" ht="15" customHeight="1">
      <c r="B55" s="256"/>
      <c r="C55" s="380" t="s">
        <v>956</v>
      </c>
      <c r="D55" s="380"/>
      <c r="E55" s="380"/>
      <c r="F55" s="380"/>
      <c r="G55" s="380"/>
      <c r="H55" s="380"/>
      <c r="I55" s="380"/>
      <c r="J55" s="380"/>
      <c r="K55" s="257"/>
    </row>
    <row r="56" spans="2:11" ht="15" customHeight="1">
      <c r="B56" s="256"/>
      <c r="C56" s="261"/>
      <c r="D56" s="380" t="s">
        <v>957</v>
      </c>
      <c r="E56" s="380"/>
      <c r="F56" s="380"/>
      <c r="G56" s="380"/>
      <c r="H56" s="380"/>
      <c r="I56" s="380"/>
      <c r="J56" s="380"/>
      <c r="K56" s="257"/>
    </row>
    <row r="57" spans="2:11" ht="15" customHeight="1">
      <c r="B57" s="256"/>
      <c r="C57" s="261"/>
      <c r="D57" s="380" t="s">
        <v>958</v>
      </c>
      <c r="E57" s="380"/>
      <c r="F57" s="380"/>
      <c r="G57" s="380"/>
      <c r="H57" s="380"/>
      <c r="I57" s="380"/>
      <c r="J57" s="380"/>
      <c r="K57" s="257"/>
    </row>
    <row r="58" spans="2:11" ht="15" customHeight="1">
      <c r="B58" s="256"/>
      <c r="C58" s="261"/>
      <c r="D58" s="380" t="s">
        <v>959</v>
      </c>
      <c r="E58" s="380"/>
      <c r="F58" s="380"/>
      <c r="G58" s="380"/>
      <c r="H58" s="380"/>
      <c r="I58" s="380"/>
      <c r="J58" s="380"/>
      <c r="K58" s="257"/>
    </row>
    <row r="59" spans="2:11" ht="15" customHeight="1">
      <c r="B59" s="256"/>
      <c r="C59" s="261"/>
      <c r="D59" s="380" t="s">
        <v>960</v>
      </c>
      <c r="E59" s="380"/>
      <c r="F59" s="380"/>
      <c r="G59" s="380"/>
      <c r="H59" s="380"/>
      <c r="I59" s="380"/>
      <c r="J59" s="380"/>
      <c r="K59" s="257"/>
    </row>
    <row r="60" spans="2:11" ht="15" customHeight="1">
      <c r="B60" s="256"/>
      <c r="C60" s="261"/>
      <c r="D60" s="379" t="s">
        <v>961</v>
      </c>
      <c r="E60" s="379"/>
      <c r="F60" s="379"/>
      <c r="G60" s="379"/>
      <c r="H60" s="379"/>
      <c r="I60" s="379"/>
      <c r="J60" s="379"/>
      <c r="K60" s="257"/>
    </row>
    <row r="61" spans="2:11" ht="15" customHeight="1">
      <c r="B61" s="256"/>
      <c r="C61" s="261"/>
      <c r="D61" s="380" t="s">
        <v>962</v>
      </c>
      <c r="E61" s="380"/>
      <c r="F61" s="380"/>
      <c r="G61" s="380"/>
      <c r="H61" s="380"/>
      <c r="I61" s="380"/>
      <c r="J61" s="380"/>
      <c r="K61" s="257"/>
    </row>
    <row r="62" spans="2:11" ht="12.75" customHeight="1">
      <c r="B62" s="256"/>
      <c r="C62" s="261"/>
      <c r="D62" s="261"/>
      <c r="E62" s="264"/>
      <c r="F62" s="261"/>
      <c r="G62" s="261"/>
      <c r="H62" s="261"/>
      <c r="I62" s="261"/>
      <c r="J62" s="261"/>
      <c r="K62" s="257"/>
    </row>
    <row r="63" spans="2:11" ht="15" customHeight="1">
      <c r="B63" s="256"/>
      <c r="C63" s="261"/>
      <c r="D63" s="380" t="s">
        <v>963</v>
      </c>
      <c r="E63" s="380"/>
      <c r="F63" s="380"/>
      <c r="G63" s="380"/>
      <c r="H63" s="380"/>
      <c r="I63" s="380"/>
      <c r="J63" s="380"/>
      <c r="K63" s="257"/>
    </row>
    <row r="64" spans="2:11" ht="15" customHeight="1">
      <c r="B64" s="256"/>
      <c r="C64" s="261"/>
      <c r="D64" s="379" t="s">
        <v>964</v>
      </c>
      <c r="E64" s="379"/>
      <c r="F64" s="379"/>
      <c r="G64" s="379"/>
      <c r="H64" s="379"/>
      <c r="I64" s="379"/>
      <c r="J64" s="379"/>
      <c r="K64" s="257"/>
    </row>
    <row r="65" spans="2:11" ht="15" customHeight="1">
      <c r="B65" s="256"/>
      <c r="C65" s="261"/>
      <c r="D65" s="380" t="s">
        <v>965</v>
      </c>
      <c r="E65" s="380"/>
      <c r="F65" s="380"/>
      <c r="G65" s="380"/>
      <c r="H65" s="380"/>
      <c r="I65" s="380"/>
      <c r="J65" s="380"/>
      <c r="K65" s="257"/>
    </row>
    <row r="66" spans="2:11" ht="15" customHeight="1">
      <c r="B66" s="256"/>
      <c r="C66" s="261"/>
      <c r="D66" s="380" t="s">
        <v>966</v>
      </c>
      <c r="E66" s="380"/>
      <c r="F66" s="380"/>
      <c r="G66" s="380"/>
      <c r="H66" s="380"/>
      <c r="I66" s="380"/>
      <c r="J66" s="380"/>
      <c r="K66" s="257"/>
    </row>
    <row r="67" spans="2:11" ht="15" customHeight="1">
      <c r="B67" s="256"/>
      <c r="C67" s="261"/>
      <c r="D67" s="380" t="s">
        <v>967</v>
      </c>
      <c r="E67" s="380"/>
      <c r="F67" s="380"/>
      <c r="G67" s="380"/>
      <c r="H67" s="380"/>
      <c r="I67" s="380"/>
      <c r="J67" s="380"/>
      <c r="K67" s="257"/>
    </row>
    <row r="68" spans="2:11" ht="15" customHeight="1">
      <c r="B68" s="256"/>
      <c r="C68" s="261"/>
      <c r="D68" s="380" t="s">
        <v>968</v>
      </c>
      <c r="E68" s="380"/>
      <c r="F68" s="380"/>
      <c r="G68" s="380"/>
      <c r="H68" s="380"/>
      <c r="I68" s="380"/>
      <c r="J68" s="380"/>
      <c r="K68" s="257"/>
    </row>
    <row r="69" spans="2:11" ht="12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ht="18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1" ht="18.75" customHeight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2:11" ht="7.5" customHeight="1">
      <c r="B72" s="270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ht="45" customHeight="1">
      <c r="B73" s="273"/>
      <c r="C73" s="378" t="s">
        <v>93</v>
      </c>
      <c r="D73" s="378"/>
      <c r="E73" s="378"/>
      <c r="F73" s="378"/>
      <c r="G73" s="378"/>
      <c r="H73" s="378"/>
      <c r="I73" s="378"/>
      <c r="J73" s="378"/>
      <c r="K73" s="274"/>
    </row>
    <row r="74" spans="2:11" ht="17.25" customHeight="1">
      <c r="B74" s="273"/>
      <c r="C74" s="275" t="s">
        <v>969</v>
      </c>
      <c r="D74" s="275"/>
      <c r="E74" s="275"/>
      <c r="F74" s="275" t="s">
        <v>970</v>
      </c>
      <c r="G74" s="276"/>
      <c r="H74" s="275" t="s">
        <v>123</v>
      </c>
      <c r="I74" s="275" t="s">
        <v>60</v>
      </c>
      <c r="J74" s="275" t="s">
        <v>971</v>
      </c>
      <c r="K74" s="274"/>
    </row>
    <row r="75" spans="2:11" ht="17.25" customHeight="1">
      <c r="B75" s="273"/>
      <c r="C75" s="277" t="s">
        <v>972</v>
      </c>
      <c r="D75" s="277"/>
      <c r="E75" s="277"/>
      <c r="F75" s="278" t="s">
        <v>973</v>
      </c>
      <c r="G75" s="279"/>
      <c r="H75" s="277"/>
      <c r="I75" s="277"/>
      <c r="J75" s="277" t="s">
        <v>974</v>
      </c>
      <c r="K75" s="274"/>
    </row>
    <row r="76" spans="2:11" ht="5.25" customHeight="1">
      <c r="B76" s="273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3"/>
      <c r="C77" s="263" t="s">
        <v>56</v>
      </c>
      <c r="D77" s="280"/>
      <c r="E77" s="280"/>
      <c r="F77" s="282" t="s">
        <v>975</v>
      </c>
      <c r="G77" s="281"/>
      <c r="H77" s="263" t="s">
        <v>976</v>
      </c>
      <c r="I77" s="263" t="s">
        <v>977</v>
      </c>
      <c r="J77" s="263">
        <v>20</v>
      </c>
      <c r="K77" s="274"/>
    </row>
    <row r="78" spans="2:11" ht="15" customHeight="1">
      <c r="B78" s="273"/>
      <c r="C78" s="263" t="s">
        <v>978</v>
      </c>
      <c r="D78" s="263"/>
      <c r="E78" s="263"/>
      <c r="F78" s="282" t="s">
        <v>975</v>
      </c>
      <c r="G78" s="281"/>
      <c r="H78" s="263" t="s">
        <v>979</v>
      </c>
      <c r="I78" s="263" t="s">
        <v>977</v>
      </c>
      <c r="J78" s="263">
        <v>120</v>
      </c>
      <c r="K78" s="274"/>
    </row>
    <row r="79" spans="2:11" ht="15" customHeight="1">
      <c r="B79" s="283"/>
      <c r="C79" s="263" t="s">
        <v>980</v>
      </c>
      <c r="D79" s="263"/>
      <c r="E79" s="263"/>
      <c r="F79" s="282" t="s">
        <v>981</v>
      </c>
      <c r="G79" s="281"/>
      <c r="H79" s="263" t="s">
        <v>982</v>
      </c>
      <c r="I79" s="263" t="s">
        <v>977</v>
      </c>
      <c r="J79" s="263">
        <v>50</v>
      </c>
      <c r="K79" s="274"/>
    </row>
    <row r="80" spans="2:11" ht="15" customHeight="1">
      <c r="B80" s="283"/>
      <c r="C80" s="263" t="s">
        <v>983</v>
      </c>
      <c r="D80" s="263"/>
      <c r="E80" s="263"/>
      <c r="F80" s="282" t="s">
        <v>975</v>
      </c>
      <c r="G80" s="281"/>
      <c r="H80" s="263" t="s">
        <v>984</v>
      </c>
      <c r="I80" s="263" t="s">
        <v>985</v>
      </c>
      <c r="J80" s="263"/>
      <c r="K80" s="274"/>
    </row>
    <row r="81" spans="2:11" ht="15" customHeight="1">
      <c r="B81" s="283"/>
      <c r="C81" s="284" t="s">
        <v>986</v>
      </c>
      <c r="D81" s="284"/>
      <c r="E81" s="284"/>
      <c r="F81" s="285" t="s">
        <v>981</v>
      </c>
      <c r="G81" s="284"/>
      <c r="H81" s="284" t="s">
        <v>987</v>
      </c>
      <c r="I81" s="284" t="s">
        <v>977</v>
      </c>
      <c r="J81" s="284">
        <v>15</v>
      </c>
      <c r="K81" s="274"/>
    </row>
    <row r="82" spans="2:11" ht="15" customHeight="1">
      <c r="B82" s="283"/>
      <c r="C82" s="284" t="s">
        <v>988</v>
      </c>
      <c r="D82" s="284"/>
      <c r="E82" s="284"/>
      <c r="F82" s="285" t="s">
        <v>981</v>
      </c>
      <c r="G82" s="284"/>
      <c r="H82" s="284" t="s">
        <v>989</v>
      </c>
      <c r="I82" s="284" t="s">
        <v>977</v>
      </c>
      <c r="J82" s="284">
        <v>15</v>
      </c>
      <c r="K82" s="274"/>
    </row>
    <row r="83" spans="2:11" ht="15" customHeight="1">
      <c r="B83" s="283"/>
      <c r="C83" s="284" t="s">
        <v>990</v>
      </c>
      <c r="D83" s="284"/>
      <c r="E83" s="284"/>
      <c r="F83" s="285" t="s">
        <v>981</v>
      </c>
      <c r="G83" s="284"/>
      <c r="H83" s="284" t="s">
        <v>991</v>
      </c>
      <c r="I83" s="284" t="s">
        <v>977</v>
      </c>
      <c r="J83" s="284">
        <v>20</v>
      </c>
      <c r="K83" s="274"/>
    </row>
    <row r="84" spans="2:11" ht="15" customHeight="1">
      <c r="B84" s="283"/>
      <c r="C84" s="284" t="s">
        <v>992</v>
      </c>
      <c r="D84" s="284"/>
      <c r="E84" s="284"/>
      <c r="F84" s="285" t="s">
        <v>981</v>
      </c>
      <c r="G84" s="284"/>
      <c r="H84" s="284" t="s">
        <v>993</v>
      </c>
      <c r="I84" s="284" t="s">
        <v>977</v>
      </c>
      <c r="J84" s="284">
        <v>20</v>
      </c>
      <c r="K84" s="274"/>
    </row>
    <row r="85" spans="2:11" ht="15" customHeight="1">
      <c r="B85" s="283"/>
      <c r="C85" s="263" t="s">
        <v>994</v>
      </c>
      <c r="D85" s="263"/>
      <c r="E85" s="263"/>
      <c r="F85" s="282" t="s">
        <v>981</v>
      </c>
      <c r="G85" s="281"/>
      <c r="H85" s="263" t="s">
        <v>995</v>
      </c>
      <c r="I85" s="263" t="s">
        <v>977</v>
      </c>
      <c r="J85" s="263">
        <v>50</v>
      </c>
      <c r="K85" s="274"/>
    </row>
    <row r="86" spans="2:11" ht="15" customHeight="1">
      <c r="B86" s="283"/>
      <c r="C86" s="263" t="s">
        <v>996</v>
      </c>
      <c r="D86" s="263"/>
      <c r="E86" s="263"/>
      <c r="F86" s="282" t="s">
        <v>981</v>
      </c>
      <c r="G86" s="281"/>
      <c r="H86" s="263" t="s">
        <v>997</v>
      </c>
      <c r="I86" s="263" t="s">
        <v>977</v>
      </c>
      <c r="J86" s="263">
        <v>20</v>
      </c>
      <c r="K86" s="274"/>
    </row>
    <row r="87" spans="2:11" ht="15" customHeight="1">
      <c r="B87" s="283"/>
      <c r="C87" s="263" t="s">
        <v>998</v>
      </c>
      <c r="D87" s="263"/>
      <c r="E87" s="263"/>
      <c r="F87" s="282" t="s">
        <v>981</v>
      </c>
      <c r="G87" s="281"/>
      <c r="H87" s="263" t="s">
        <v>999</v>
      </c>
      <c r="I87" s="263" t="s">
        <v>977</v>
      </c>
      <c r="J87" s="263">
        <v>20</v>
      </c>
      <c r="K87" s="274"/>
    </row>
    <row r="88" spans="2:11" ht="15" customHeight="1">
      <c r="B88" s="283"/>
      <c r="C88" s="263" t="s">
        <v>1000</v>
      </c>
      <c r="D88" s="263"/>
      <c r="E88" s="263"/>
      <c r="F88" s="282" t="s">
        <v>981</v>
      </c>
      <c r="G88" s="281"/>
      <c r="H88" s="263" t="s">
        <v>1001</v>
      </c>
      <c r="I88" s="263" t="s">
        <v>977</v>
      </c>
      <c r="J88" s="263">
        <v>50</v>
      </c>
      <c r="K88" s="274"/>
    </row>
    <row r="89" spans="2:11" ht="15" customHeight="1">
      <c r="B89" s="283"/>
      <c r="C89" s="263" t="s">
        <v>1002</v>
      </c>
      <c r="D89" s="263"/>
      <c r="E89" s="263"/>
      <c r="F89" s="282" t="s">
        <v>981</v>
      </c>
      <c r="G89" s="281"/>
      <c r="H89" s="263" t="s">
        <v>1002</v>
      </c>
      <c r="I89" s="263" t="s">
        <v>977</v>
      </c>
      <c r="J89" s="263">
        <v>50</v>
      </c>
      <c r="K89" s="274"/>
    </row>
    <row r="90" spans="2:11" ht="15" customHeight="1">
      <c r="B90" s="283"/>
      <c r="C90" s="263" t="s">
        <v>128</v>
      </c>
      <c r="D90" s="263"/>
      <c r="E90" s="263"/>
      <c r="F90" s="282" t="s">
        <v>981</v>
      </c>
      <c r="G90" s="281"/>
      <c r="H90" s="263" t="s">
        <v>1003</v>
      </c>
      <c r="I90" s="263" t="s">
        <v>977</v>
      </c>
      <c r="J90" s="263">
        <v>255</v>
      </c>
      <c r="K90" s="274"/>
    </row>
    <row r="91" spans="2:11" ht="15" customHeight="1">
      <c r="B91" s="283"/>
      <c r="C91" s="263" t="s">
        <v>1004</v>
      </c>
      <c r="D91" s="263"/>
      <c r="E91" s="263"/>
      <c r="F91" s="282" t="s">
        <v>975</v>
      </c>
      <c r="G91" s="281"/>
      <c r="H91" s="263" t="s">
        <v>1005</v>
      </c>
      <c r="I91" s="263" t="s">
        <v>1006</v>
      </c>
      <c r="J91" s="263"/>
      <c r="K91" s="274"/>
    </row>
    <row r="92" spans="2:11" ht="15" customHeight="1">
      <c r="B92" s="283"/>
      <c r="C92" s="263" t="s">
        <v>1007</v>
      </c>
      <c r="D92" s="263"/>
      <c r="E92" s="263"/>
      <c r="F92" s="282" t="s">
        <v>975</v>
      </c>
      <c r="G92" s="281"/>
      <c r="H92" s="263" t="s">
        <v>1008</v>
      </c>
      <c r="I92" s="263" t="s">
        <v>1009</v>
      </c>
      <c r="J92" s="263"/>
      <c r="K92" s="274"/>
    </row>
    <row r="93" spans="2:11" ht="15" customHeight="1">
      <c r="B93" s="283"/>
      <c r="C93" s="263" t="s">
        <v>1010</v>
      </c>
      <c r="D93" s="263"/>
      <c r="E93" s="263"/>
      <c r="F93" s="282" t="s">
        <v>975</v>
      </c>
      <c r="G93" s="281"/>
      <c r="H93" s="263" t="s">
        <v>1010</v>
      </c>
      <c r="I93" s="263" t="s">
        <v>1009</v>
      </c>
      <c r="J93" s="263"/>
      <c r="K93" s="274"/>
    </row>
    <row r="94" spans="2:11" ht="15" customHeight="1">
      <c r="B94" s="283"/>
      <c r="C94" s="263" t="s">
        <v>41</v>
      </c>
      <c r="D94" s="263"/>
      <c r="E94" s="263"/>
      <c r="F94" s="282" t="s">
        <v>975</v>
      </c>
      <c r="G94" s="281"/>
      <c r="H94" s="263" t="s">
        <v>1011</v>
      </c>
      <c r="I94" s="263" t="s">
        <v>1009</v>
      </c>
      <c r="J94" s="263"/>
      <c r="K94" s="274"/>
    </row>
    <row r="95" spans="2:11" ht="15" customHeight="1">
      <c r="B95" s="283"/>
      <c r="C95" s="263" t="s">
        <v>51</v>
      </c>
      <c r="D95" s="263"/>
      <c r="E95" s="263"/>
      <c r="F95" s="282" t="s">
        <v>975</v>
      </c>
      <c r="G95" s="281"/>
      <c r="H95" s="263" t="s">
        <v>1012</v>
      </c>
      <c r="I95" s="263" t="s">
        <v>1009</v>
      </c>
      <c r="J95" s="263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9"/>
      <c r="C98" s="269"/>
      <c r="D98" s="269"/>
      <c r="E98" s="269"/>
      <c r="F98" s="269"/>
      <c r="G98" s="269"/>
      <c r="H98" s="269"/>
      <c r="I98" s="269"/>
      <c r="J98" s="269"/>
      <c r="K98" s="269"/>
    </row>
    <row r="99" spans="2:11" ht="7.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45" customHeight="1">
      <c r="B100" s="273"/>
      <c r="C100" s="378" t="s">
        <v>1013</v>
      </c>
      <c r="D100" s="378"/>
      <c r="E100" s="378"/>
      <c r="F100" s="378"/>
      <c r="G100" s="378"/>
      <c r="H100" s="378"/>
      <c r="I100" s="378"/>
      <c r="J100" s="378"/>
      <c r="K100" s="274"/>
    </row>
    <row r="101" spans="2:11" ht="17.25" customHeight="1">
      <c r="B101" s="273"/>
      <c r="C101" s="275" t="s">
        <v>969</v>
      </c>
      <c r="D101" s="275"/>
      <c r="E101" s="275"/>
      <c r="F101" s="275" t="s">
        <v>970</v>
      </c>
      <c r="G101" s="276"/>
      <c r="H101" s="275" t="s">
        <v>123</v>
      </c>
      <c r="I101" s="275" t="s">
        <v>60</v>
      </c>
      <c r="J101" s="275" t="s">
        <v>971</v>
      </c>
      <c r="K101" s="274"/>
    </row>
    <row r="102" spans="2:11" ht="17.25" customHeight="1">
      <c r="B102" s="273"/>
      <c r="C102" s="277" t="s">
        <v>972</v>
      </c>
      <c r="D102" s="277"/>
      <c r="E102" s="277"/>
      <c r="F102" s="278" t="s">
        <v>973</v>
      </c>
      <c r="G102" s="279"/>
      <c r="H102" s="277"/>
      <c r="I102" s="277"/>
      <c r="J102" s="277" t="s">
        <v>974</v>
      </c>
      <c r="K102" s="274"/>
    </row>
    <row r="103" spans="2:11" ht="5.25" customHeight="1">
      <c r="B103" s="273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3"/>
      <c r="C104" s="263" t="s">
        <v>56</v>
      </c>
      <c r="D104" s="280"/>
      <c r="E104" s="280"/>
      <c r="F104" s="282" t="s">
        <v>975</v>
      </c>
      <c r="G104" s="291"/>
      <c r="H104" s="263" t="s">
        <v>1014</v>
      </c>
      <c r="I104" s="263" t="s">
        <v>977</v>
      </c>
      <c r="J104" s="263">
        <v>20</v>
      </c>
      <c r="K104" s="274"/>
    </row>
    <row r="105" spans="2:11" ht="15" customHeight="1">
      <c r="B105" s="273"/>
      <c r="C105" s="263" t="s">
        <v>978</v>
      </c>
      <c r="D105" s="263"/>
      <c r="E105" s="263"/>
      <c r="F105" s="282" t="s">
        <v>975</v>
      </c>
      <c r="G105" s="263"/>
      <c r="H105" s="263" t="s">
        <v>1014</v>
      </c>
      <c r="I105" s="263" t="s">
        <v>977</v>
      </c>
      <c r="J105" s="263">
        <v>120</v>
      </c>
      <c r="K105" s="274"/>
    </row>
    <row r="106" spans="2:11" ht="15" customHeight="1">
      <c r="B106" s="283"/>
      <c r="C106" s="263" t="s">
        <v>980</v>
      </c>
      <c r="D106" s="263"/>
      <c r="E106" s="263"/>
      <c r="F106" s="282" t="s">
        <v>981</v>
      </c>
      <c r="G106" s="263"/>
      <c r="H106" s="263" t="s">
        <v>1014</v>
      </c>
      <c r="I106" s="263" t="s">
        <v>977</v>
      </c>
      <c r="J106" s="263">
        <v>50</v>
      </c>
      <c r="K106" s="274"/>
    </row>
    <row r="107" spans="2:11" ht="15" customHeight="1">
      <c r="B107" s="283"/>
      <c r="C107" s="263" t="s">
        <v>983</v>
      </c>
      <c r="D107" s="263"/>
      <c r="E107" s="263"/>
      <c r="F107" s="282" t="s">
        <v>975</v>
      </c>
      <c r="G107" s="263"/>
      <c r="H107" s="263" t="s">
        <v>1014</v>
      </c>
      <c r="I107" s="263" t="s">
        <v>985</v>
      </c>
      <c r="J107" s="263"/>
      <c r="K107" s="274"/>
    </row>
    <row r="108" spans="2:11" ht="15" customHeight="1">
      <c r="B108" s="283"/>
      <c r="C108" s="263" t="s">
        <v>994</v>
      </c>
      <c r="D108" s="263"/>
      <c r="E108" s="263"/>
      <c r="F108" s="282" t="s">
        <v>981</v>
      </c>
      <c r="G108" s="263"/>
      <c r="H108" s="263" t="s">
        <v>1014</v>
      </c>
      <c r="I108" s="263" t="s">
        <v>977</v>
      </c>
      <c r="J108" s="263">
        <v>50</v>
      </c>
      <c r="K108" s="274"/>
    </row>
    <row r="109" spans="2:11" ht="15" customHeight="1">
      <c r="B109" s="283"/>
      <c r="C109" s="263" t="s">
        <v>1002</v>
      </c>
      <c r="D109" s="263"/>
      <c r="E109" s="263"/>
      <c r="F109" s="282" t="s">
        <v>981</v>
      </c>
      <c r="G109" s="263"/>
      <c r="H109" s="263" t="s">
        <v>1014</v>
      </c>
      <c r="I109" s="263" t="s">
        <v>977</v>
      </c>
      <c r="J109" s="263">
        <v>50</v>
      </c>
      <c r="K109" s="274"/>
    </row>
    <row r="110" spans="2:11" ht="15" customHeight="1">
      <c r="B110" s="283"/>
      <c r="C110" s="263" t="s">
        <v>1000</v>
      </c>
      <c r="D110" s="263"/>
      <c r="E110" s="263"/>
      <c r="F110" s="282" t="s">
        <v>981</v>
      </c>
      <c r="G110" s="263"/>
      <c r="H110" s="263" t="s">
        <v>1014</v>
      </c>
      <c r="I110" s="263" t="s">
        <v>977</v>
      </c>
      <c r="J110" s="263">
        <v>50</v>
      </c>
      <c r="K110" s="274"/>
    </row>
    <row r="111" spans="2:11" ht="15" customHeight="1">
      <c r="B111" s="283"/>
      <c r="C111" s="263" t="s">
        <v>56</v>
      </c>
      <c r="D111" s="263"/>
      <c r="E111" s="263"/>
      <c r="F111" s="282" t="s">
        <v>975</v>
      </c>
      <c r="G111" s="263"/>
      <c r="H111" s="263" t="s">
        <v>1015</v>
      </c>
      <c r="I111" s="263" t="s">
        <v>977</v>
      </c>
      <c r="J111" s="263">
        <v>20</v>
      </c>
      <c r="K111" s="274"/>
    </row>
    <row r="112" spans="2:11" ht="15" customHeight="1">
      <c r="B112" s="283"/>
      <c r="C112" s="263" t="s">
        <v>1016</v>
      </c>
      <c r="D112" s="263"/>
      <c r="E112" s="263"/>
      <c r="F112" s="282" t="s">
        <v>975</v>
      </c>
      <c r="G112" s="263"/>
      <c r="H112" s="263" t="s">
        <v>1017</v>
      </c>
      <c r="I112" s="263" t="s">
        <v>977</v>
      </c>
      <c r="J112" s="263">
        <v>120</v>
      </c>
      <c r="K112" s="274"/>
    </row>
    <row r="113" spans="2:11" ht="15" customHeight="1">
      <c r="B113" s="283"/>
      <c r="C113" s="263" t="s">
        <v>41</v>
      </c>
      <c r="D113" s="263"/>
      <c r="E113" s="263"/>
      <c r="F113" s="282" t="s">
        <v>975</v>
      </c>
      <c r="G113" s="263"/>
      <c r="H113" s="263" t="s">
        <v>1018</v>
      </c>
      <c r="I113" s="263" t="s">
        <v>1009</v>
      </c>
      <c r="J113" s="263"/>
      <c r="K113" s="274"/>
    </row>
    <row r="114" spans="2:11" ht="15" customHeight="1">
      <c r="B114" s="283"/>
      <c r="C114" s="263" t="s">
        <v>51</v>
      </c>
      <c r="D114" s="263"/>
      <c r="E114" s="263"/>
      <c r="F114" s="282" t="s">
        <v>975</v>
      </c>
      <c r="G114" s="263"/>
      <c r="H114" s="263" t="s">
        <v>1019</v>
      </c>
      <c r="I114" s="263" t="s">
        <v>1009</v>
      </c>
      <c r="J114" s="263"/>
      <c r="K114" s="274"/>
    </row>
    <row r="115" spans="2:11" ht="15" customHeight="1">
      <c r="B115" s="283"/>
      <c r="C115" s="263" t="s">
        <v>60</v>
      </c>
      <c r="D115" s="263"/>
      <c r="E115" s="263"/>
      <c r="F115" s="282" t="s">
        <v>975</v>
      </c>
      <c r="G115" s="263"/>
      <c r="H115" s="263" t="s">
        <v>1020</v>
      </c>
      <c r="I115" s="263" t="s">
        <v>1021</v>
      </c>
      <c r="J115" s="263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9"/>
      <c r="D117" s="259"/>
      <c r="E117" s="259"/>
      <c r="F117" s="294"/>
      <c r="G117" s="259"/>
      <c r="H117" s="259"/>
      <c r="I117" s="259"/>
      <c r="J117" s="259"/>
      <c r="K117" s="293"/>
    </row>
    <row r="118" spans="2:11" ht="18.75" customHeight="1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377" t="s">
        <v>1022</v>
      </c>
      <c r="D120" s="377"/>
      <c r="E120" s="377"/>
      <c r="F120" s="377"/>
      <c r="G120" s="377"/>
      <c r="H120" s="377"/>
      <c r="I120" s="377"/>
      <c r="J120" s="377"/>
      <c r="K120" s="299"/>
    </row>
    <row r="121" spans="2:11" ht="17.25" customHeight="1">
      <c r="B121" s="300"/>
      <c r="C121" s="275" t="s">
        <v>969</v>
      </c>
      <c r="D121" s="275"/>
      <c r="E121" s="275"/>
      <c r="F121" s="275" t="s">
        <v>970</v>
      </c>
      <c r="G121" s="276"/>
      <c r="H121" s="275" t="s">
        <v>123</v>
      </c>
      <c r="I121" s="275" t="s">
        <v>60</v>
      </c>
      <c r="J121" s="275" t="s">
        <v>971</v>
      </c>
      <c r="K121" s="301"/>
    </row>
    <row r="122" spans="2:11" ht="17.25" customHeight="1">
      <c r="B122" s="300"/>
      <c r="C122" s="277" t="s">
        <v>972</v>
      </c>
      <c r="D122" s="277"/>
      <c r="E122" s="277"/>
      <c r="F122" s="278" t="s">
        <v>973</v>
      </c>
      <c r="G122" s="279"/>
      <c r="H122" s="277"/>
      <c r="I122" s="277"/>
      <c r="J122" s="277" t="s">
        <v>974</v>
      </c>
      <c r="K122" s="301"/>
    </row>
    <row r="123" spans="2:11" ht="5.25" customHeight="1">
      <c r="B123" s="302"/>
      <c r="C123" s="280"/>
      <c r="D123" s="280"/>
      <c r="E123" s="280"/>
      <c r="F123" s="280"/>
      <c r="G123" s="263"/>
      <c r="H123" s="280"/>
      <c r="I123" s="280"/>
      <c r="J123" s="280"/>
      <c r="K123" s="303"/>
    </row>
    <row r="124" spans="2:11" ht="15" customHeight="1">
      <c r="B124" s="302"/>
      <c r="C124" s="263" t="s">
        <v>978</v>
      </c>
      <c r="D124" s="280"/>
      <c r="E124" s="280"/>
      <c r="F124" s="282" t="s">
        <v>975</v>
      </c>
      <c r="G124" s="263"/>
      <c r="H124" s="263" t="s">
        <v>1014</v>
      </c>
      <c r="I124" s="263" t="s">
        <v>977</v>
      </c>
      <c r="J124" s="263">
        <v>120</v>
      </c>
      <c r="K124" s="304"/>
    </row>
    <row r="125" spans="2:11" ht="15" customHeight="1">
      <c r="B125" s="302"/>
      <c r="C125" s="263" t="s">
        <v>1023</v>
      </c>
      <c r="D125" s="263"/>
      <c r="E125" s="263"/>
      <c r="F125" s="282" t="s">
        <v>975</v>
      </c>
      <c r="G125" s="263"/>
      <c r="H125" s="263" t="s">
        <v>1024</v>
      </c>
      <c r="I125" s="263" t="s">
        <v>977</v>
      </c>
      <c r="J125" s="263" t="s">
        <v>1025</v>
      </c>
      <c r="K125" s="304"/>
    </row>
    <row r="126" spans="2:11" ht="15" customHeight="1">
      <c r="B126" s="302"/>
      <c r="C126" s="263" t="s">
        <v>924</v>
      </c>
      <c r="D126" s="263"/>
      <c r="E126" s="263"/>
      <c r="F126" s="282" t="s">
        <v>975</v>
      </c>
      <c r="G126" s="263"/>
      <c r="H126" s="263" t="s">
        <v>1026</v>
      </c>
      <c r="I126" s="263" t="s">
        <v>977</v>
      </c>
      <c r="J126" s="263" t="s">
        <v>1025</v>
      </c>
      <c r="K126" s="304"/>
    </row>
    <row r="127" spans="2:11" ht="15" customHeight="1">
      <c r="B127" s="302"/>
      <c r="C127" s="263" t="s">
        <v>986</v>
      </c>
      <c r="D127" s="263"/>
      <c r="E127" s="263"/>
      <c r="F127" s="282" t="s">
        <v>981</v>
      </c>
      <c r="G127" s="263"/>
      <c r="H127" s="263" t="s">
        <v>987</v>
      </c>
      <c r="I127" s="263" t="s">
        <v>977</v>
      </c>
      <c r="J127" s="263">
        <v>15</v>
      </c>
      <c r="K127" s="304"/>
    </row>
    <row r="128" spans="2:11" ht="15" customHeight="1">
      <c r="B128" s="302"/>
      <c r="C128" s="284" t="s">
        <v>988</v>
      </c>
      <c r="D128" s="284"/>
      <c r="E128" s="284"/>
      <c r="F128" s="285" t="s">
        <v>981</v>
      </c>
      <c r="G128" s="284"/>
      <c r="H128" s="284" t="s">
        <v>989</v>
      </c>
      <c r="I128" s="284" t="s">
        <v>977</v>
      </c>
      <c r="J128" s="284">
        <v>15</v>
      </c>
      <c r="K128" s="304"/>
    </row>
    <row r="129" spans="2:11" ht="15" customHeight="1">
      <c r="B129" s="302"/>
      <c r="C129" s="284" t="s">
        <v>990</v>
      </c>
      <c r="D129" s="284"/>
      <c r="E129" s="284"/>
      <c r="F129" s="285" t="s">
        <v>981</v>
      </c>
      <c r="G129" s="284"/>
      <c r="H129" s="284" t="s">
        <v>991</v>
      </c>
      <c r="I129" s="284" t="s">
        <v>977</v>
      </c>
      <c r="J129" s="284">
        <v>20</v>
      </c>
      <c r="K129" s="304"/>
    </row>
    <row r="130" spans="2:11" ht="15" customHeight="1">
      <c r="B130" s="302"/>
      <c r="C130" s="284" t="s">
        <v>992</v>
      </c>
      <c r="D130" s="284"/>
      <c r="E130" s="284"/>
      <c r="F130" s="285" t="s">
        <v>981</v>
      </c>
      <c r="G130" s="284"/>
      <c r="H130" s="284" t="s">
        <v>993</v>
      </c>
      <c r="I130" s="284" t="s">
        <v>977</v>
      </c>
      <c r="J130" s="284">
        <v>20</v>
      </c>
      <c r="K130" s="304"/>
    </row>
    <row r="131" spans="2:11" ht="15" customHeight="1">
      <c r="B131" s="302"/>
      <c r="C131" s="263" t="s">
        <v>980</v>
      </c>
      <c r="D131" s="263"/>
      <c r="E131" s="263"/>
      <c r="F131" s="282" t="s">
        <v>981</v>
      </c>
      <c r="G131" s="263"/>
      <c r="H131" s="263" t="s">
        <v>1014</v>
      </c>
      <c r="I131" s="263" t="s">
        <v>977</v>
      </c>
      <c r="J131" s="263">
        <v>50</v>
      </c>
      <c r="K131" s="304"/>
    </row>
    <row r="132" spans="2:11" ht="15" customHeight="1">
      <c r="B132" s="302"/>
      <c r="C132" s="263" t="s">
        <v>994</v>
      </c>
      <c r="D132" s="263"/>
      <c r="E132" s="263"/>
      <c r="F132" s="282" t="s">
        <v>981</v>
      </c>
      <c r="G132" s="263"/>
      <c r="H132" s="263" t="s">
        <v>1014</v>
      </c>
      <c r="I132" s="263" t="s">
        <v>977</v>
      </c>
      <c r="J132" s="263">
        <v>50</v>
      </c>
      <c r="K132" s="304"/>
    </row>
    <row r="133" spans="2:11" ht="15" customHeight="1">
      <c r="B133" s="302"/>
      <c r="C133" s="263" t="s">
        <v>1000</v>
      </c>
      <c r="D133" s="263"/>
      <c r="E133" s="263"/>
      <c r="F133" s="282" t="s">
        <v>981</v>
      </c>
      <c r="G133" s="263"/>
      <c r="H133" s="263" t="s">
        <v>1014</v>
      </c>
      <c r="I133" s="263" t="s">
        <v>977</v>
      </c>
      <c r="J133" s="263">
        <v>50</v>
      </c>
      <c r="K133" s="304"/>
    </row>
    <row r="134" spans="2:11" ht="15" customHeight="1">
      <c r="B134" s="302"/>
      <c r="C134" s="263" t="s">
        <v>1002</v>
      </c>
      <c r="D134" s="263"/>
      <c r="E134" s="263"/>
      <c r="F134" s="282" t="s">
        <v>981</v>
      </c>
      <c r="G134" s="263"/>
      <c r="H134" s="263" t="s">
        <v>1014</v>
      </c>
      <c r="I134" s="263" t="s">
        <v>977</v>
      </c>
      <c r="J134" s="263">
        <v>50</v>
      </c>
      <c r="K134" s="304"/>
    </row>
    <row r="135" spans="2:11" ht="15" customHeight="1">
      <c r="B135" s="302"/>
      <c r="C135" s="263" t="s">
        <v>128</v>
      </c>
      <c r="D135" s="263"/>
      <c r="E135" s="263"/>
      <c r="F135" s="282" t="s">
        <v>981</v>
      </c>
      <c r="G135" s="263"/>
      <c r="H135" s="263" t="s">
        <v>1027</v>
      </c>
      <c r="I135" s="263" t="s">
        <v>977</v>
      </c>
      <c r="J135" s="263">
        <v>255</v>
      </c>
      <c r="K135" s="304"/>
    </row>
    <row r="136" spans="2:11" ht="15" customHeight="1">
      <c r="B136" s="302"/>
      <c r="C136" s="263" t="s">
        <v>1004</v>
      </c>
      <c r="D136" s="263"/>
      <c r="E136" s="263"/>
      <c r="F136" s="282" t="s">
        <v>975</v>
      </c>
      <c r="G136" s="263"/>
      <c r="H136" s="263" t="s">
        <v>1028</v>
      </c>
      <c r="I136" s="263" t="s">
        <v>1006</v>
      </c>
      <c r="J136" s="263"/>
      <c r="K136" s="304"/>
    </row>
    <row r="137" spans="2:11" ht="15" customHeight="1">
      <c r="B137" s="302"/>
      <c r="C137" s="263" t="s">
        <v>1007</v>
      </c>
      <c r="D137" s="263"/>
      <c r="E137" s="263"/>
      <c r="F137" s="282" t="s">
        <v>975</v>
      </c>
      <c r="G137" s="263"/>
      <c r="H137" s="263" t="s">
        <v>1029</v>
      </c>
      <c r="I137" s="263" t="s">
        <v>1009</v>
      </c>
      <c r="J137" s="263"/>
      <c r="K137" s="304"/>
    </row>
    <row r="138" spans="2:11" ht="15" customHeight="1">
      <c r="B138" s="302"/>
      <c r="C138" s="263" t="s">
        <v>1010</v>
      </c>
      <c r="D138" s="263"/>
      <c r="E138" s="263"/>
      <c r="F138" s="282" t="s">
        <v>975</v>
      </c>
      <c r="G138" s="263"/>
      <c r="H138" s="263" t="s">
        <v>1010</v>
      </c>
      <c r="I138" s="263" t="s">
        <v>1009</v>
      </c>
      <c r="J138" s="263"/>
      <c r="K138" s="304"/>
    </row>
    <row r="139" spans="2:11" ht="15" customHeight="1">
      <c r="B139" s="302"/>
      <c r="C139" s="263" t="s">
        <v>41</v>
      </c>
      <c r="D139" s="263"/>
      <c r="E139" s="263"/>
      <c r="F139" s="282" t="s">
        <v>975</v>
      </c>
      <c r="G139" s="263"/>
      <c r="H139" s="263" t="s">
        <v>1030</v>
      </c>
      <c r="I139" s="263" t="s">
        <v>1009</v>
      </c>
      <c r="J139" s="263"/>
      <c r="K139" s="304"/>
    </row>
    <row r="140" spans="2:11" ht="15" customHeight="1">
      <c r="B140" s="302"/>
      <c r="C140" s="263" t="s">
        <v>1031</v>
      </c>
      <c r="D140" s="263"/>
      <c r="E140" s="263"/>
      <c r="F140" s="282" t="s">
        <v>975</v>
      </c>
      <c r="G140" s="263"/>
      <c r="H140" s="263" t="s">
        <v>1032</v>
      </c>
      <c r="I140" s="263" t="s">
        <v>1009</v>
      </c>
      <c r="J140" s="263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9"/>
      <c r="C142" s="259"/>
      <c r="D142" s="259"/>
      <c r="E142" s="259"/>
      <c r="F142" s="294"/>
      <c r="G142" s="259"/>
      <c r="H142" s="259"/>
      <c r="I142" s="259"/>
      <c r="J142" s="259"/>
      <c r="K142" s="259"/>
    </row>
    <row r="143" spans="2:11" ht="18.75" customHeight="1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</row>
    <row r="144" spans="2:11" ht="7.5" customHeight="1">
      <c r="B144" s="270"/>
      <c r="C144" s="271"/>
      <c r="D144" s="271"/>
      <c r="E144" s="271"/>
      <c r="F144" s="271"/>
      <c r="G144" s="271"/>
      <c r="H144" s="271"/>
      <c r="I144" s="271"/>
      <c r="J144" s="271"/>
      <c r="K144" s="272"/>
    </row>
    <row r="145" spans="2:11" ht="45" customHeight="1">
      <c r="B145" s="273"/>
      <c r="C145" s="378" t="s">
        <v>1033</v>
      </c>
      <c r="D145" s="378"/>
      <c r="E145" s="378"/>
      <c r="F145" s="378"/>
      <c r="G145" s="378"/>
      <c r="H145" s="378"/>
      <c r="I145" s="378"/>
      <c r="J145" s="378"/>
      <c r="K145" s="274"/>
    </row>
    <row r="146" spans="2:11" ht="17.25" customHeight="1">
      <c r="B146" s="273"/>
      <c r="C146" s="275" t="s">
        <v>969</v>
      </c>
      <c r="D146" s="275"/>
      <c r="E146" s="275"/>
      <c r="F146" s="275" t="s">
        <v>970</v>
      </c>
      <c r="G146" s="276"/>
      <c r="H146" s="275" t="s">
        <v>123</v>
      </c>
      <c r="I146" s="275" t="s">
        <v>60</v>
      </c>
      <c r="J146" s="275" t="s">
        <v>971</v>
      </c>
      <c r="K146" s="274"/>
    </row>
    <row r="147" spans="2:11" ht="17.25" customHeight="1">
      <c r="B147" s="273"/>
      <c r="C147" s="277" t="s">
        <v>972</v>
      </c>
      <c r="D147" s="277"/>
      <c r="E147" s="277"/>
      <c r="F147" s="278" t="s">
        <v>973</v>
      </c>
      <c r="G147" s="279"/>
      <c r="H147" s="277"/>
      <c r="I147" s="277"/>
      <c r="J147" s="277" t="s">
        <v>974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978</v>
      </c>
      <c r="D149" s="263"/>
      <c r="E149" s="263"/>
      <c r="F149" s="309" t="s">
        <v>975</v>
      </c>
      <c r="G149" s="263"/>
      <c r="H149" s="308" t="s">
        <v>1014</v>
      </c>
      <c r="I149" s="308" t="s">
        <v>977</v>
      </c>
      <c r="J149" s="308">
        <v>120</v>
      </c>
      <c r="K149" s="304"/>
    </row>
    <row r="150" spans="2:11" ht="15" customHeight="1">
      <c r="B150" s="283"/>
      <c r="C150" s="308" t="s">
        <v>1023</v>
      </c>
      <c r="D150" s="263"/>
      <c r="E150" s="263"/>
      <c r="F150" s="309" t="s">
        <v>975</v>
      </c>
      <c r="G150" s="263"/>
      <c r="H150" s="308" t="s">
        <v>1034</v>
      </c>
      <c r="I150" s="308" t="s">
        <v>977</v>
      </c>
      <c r="J150" s="308" t="s">
        <v>1025</v>
      </c>
      <c r="K150" s="304"/>
    </row>
    <row r="151" spans="2:11" ht="15" customHeight="1">
      <c r="B151" s="283"/>
      <c r="C151" s="308" t="s">
        <v>924</v>
      </c>
      <c r="D151" s="263"/>
      <c r="E151" s="263"/>
      <c r="F151" s="309" t="s">
        <v>975</v>
      </c>
      <c r="G151" s="263"/>
      <c r="H151" s="308" t="s">
        <v>1035</v>
      </c>
      <c r="I151" s="308" t="s">
        <v>977</v>
      </c>
      <c r="J151" s="308" t="s">
        <v>1025</v>
      </c>
      <c r="K151" s="304"/>
    </row>
    <row r="152" spans="2:11" ht="15" customHeight="1">
      <c r="B152" s="283"/>
      <c r="C152" s="308" t="s">
        <v>980</v>
      </c>
      <c r="D152" s="263"/>
      <c r="E152" s="263"/>
      <c r="F152" s="309" t="s">
        <v>981</v>
      </c>
      <c r="G152" s="263"/>
      <c r="H152" s="308" t="s">
        <v>1014</v>
      </c>
      <c r="I152" s="308" t="s">
        <v>977</v>
      </c>
      <c r="J152" s="308">
        <v>50</v>
      </c>
      <c r="K152" s="304"/>
    </row>
    <row r="153" spans="2:11" ht="15" customHeight="1">
      <c r="B153" s="283"/>
      <c r="C153" s="308" t="s">
        <v>983</v>
      </c>
      <c r="D153" s="263"/>
      <c r="E153" s="263"/>
      <c r="F153" s="309" t="s">
        <v>975</v>
      </c>
      <c r="G153" s="263"/>
      <c r="H153" s="308" t="s">
        <v>1014</v>
      </c>
      <c r="I153" s="308" t="s">
        <v>985</v>
      </c>
      <c r="J153" s="308"/>
      <c r="K153" s="304"/>
    </row>
    <row r="154" spans="2:11" ht="15" customHeight="1">
      <c r="B154" s="283"/>
      <c r="C154" s="308" t="s">
        <v>994</v>
      </c>
      <c r="D154" s="263"/>
      <c r="E154" s="263"/>
      <c r="F154" s="309" t="s">
        <v>981</v>
      </c>
      <c r="G154" s="263"/>
      <c r="H154" s="308" t="s">
        <v>1014</v>
      </c>
      <c r="I154" s="308" t="s">
        <v>977</v>
      </c>
      <c r="J154" s="308">
        <v>50</v>
      </c>
      <c r="K154" s="304"/>
    </row>
    <row r="155" spans="2:11" ht="15" customHeight="1">
      <c r="B155" s="283"/>
      <c r="C155" s="308" t="s">
        <v>1002</v>
      </c>
      <c r="D155" s="263"/>
      <c r="E155" s="263"/>
      <c r="F155" s="309" t="s">
        <v>981</v>
      </c>
      <c r="G155" s="263"/>
      <c r="H155" s="308" t="s">
        <v>1014</v>
      </c>
      <c r="I155" s="308" t="s">
        <v>977</v>
      </c>
      <c r="J155" s="308">
        <v>50</v>
      </c>
      <c r="K155" s="304"/>
    </row>
    <row r="156" spans="2:11" ht="15" customHeight="1">
      <c r="B156" s="283"/>
      <c r="C156" s="308" t="s">
        <v>1000</v>
      </c>
      <c r="D156" s="263"/>
      <c r="E156" s="263"/>
      <c r="F156" s="309" t="s">
        <v>981</v>
      </c>
      <c r="G156" s="263"/>
      <c r="H156" s="308" t="s">
        <v>1014</v>
      </c>
      <c r="I156" s="308" t="s">
        <v>977</v>
      </c>
      <c r="J156" s="308">
        <v>50</v>
      </c>
      <c r="K156" s="304"/>
    </row>
    <row r="157" spans="2:11" ht="15" customHeight="1">
      <c r="B157" s="283"/>
      <c r="C157" s="308" t="s">
        <v>98</v>
      </c>
      <c r="D157" s="263"/>
      <c r="E157" s="263"/>
      <c r="F157" s="309" t="s">
        <v>975</v>
      </c>
      <c r="G157" s="263"/>
      <c r="H157" s="308" t="s">
        <v>1036</v>
      </c>
      <c r="I157" s="308" t="s">
        <v>977</v>
      </c>
      <c r="J157" s="308" t="s">
        <v>1037</v>
      </c>
      <c r="K157" s="304"/>
    </row>
    <row r="158" spans="2:11" ht="15" customHeight="1">
      <c r="B158" s="283"/>
      <c r="C158" s="308" t="s">
        <v>1038</v>
      </c>
      <c r="D158" s="263"/>
      <c r="E158" s="263"/>
      <c r="F158" s="309" t="s">
        <v>975</v>
      </c>
      <c r="G158" s="263"/>
      <c r="H158" s="308" t="s">
        <v>1039</v>
      </c>
      <c r="I158" s="308" t="s">
        <v>1009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9"/>
      <c r="C160" s="263"/>
      <c r="D160" s="263"/>
      <c r="E160" s="263"/>
      <c r="F160" s="282"/>
      <c r="G160" s="263"/>
      <c r="H160" s="263"/>
      <c r="I160" s="263"/>
      <c r="J160" s="263"/>
      <c r="K160" s="259"/>
    </row>
    <row r="161" spans="2:11" ht="18.75" customHeight="1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77" t="s">
        <v>1040</v>
      </c>
      <c r="D163" s="377"/>
      <c r="E163" s="377"/>
      <c r="F163" s="377"/>
      <c r="G163" s="377"/>
      <c r="H163" s="377"/>
      <c r="I163" s="377"/>
      <c r="J163" s="377"/>
      <c r="K163" s="255"/>
    </row>
    <row r="164" spans="2:11" ht="17.25" customHeight="1">
      <c r="B164" s="254"/>
      <c r="C164" s="275" t="s">
        <v>969</v>
      </c>
      <c r="D164" s="275"/>
      <c r="E164" s="275"/>
      <c r="F164" s="275" t="s">
        <v>970</v>
      </c>
      <c r="G164" s="312"/>
      <c r="H164" s="313" t="s">
        <v>123</v>
      </c>
      <c r="I164" s="313" t="s">
        <v>60</v>
      </c>
      <c r="J164" s="275" t="s">
        <v>971</v>
      </c>
      <c r="K164" s="255"/>
    </row>
    <row r="165" spans="2:11" ht="17.25" customHeight="1">
      <c r="B165" s="256"/>
      <c r="C165" s="277" t="s">
        <v>972</v>
      </c>
      <c r="D165" s="277"/>
      <c r="E165" s="277"/>
      <c r="F165" s="278" t="s">
        <v>973</v>
      </c>
      <c r="G165" s="314"/>
      <c r="H165" s="315"/>
      <c r="I165" s="315"/>
      <c r="J165" s="277" t="s">
        <v>974</v>
      </c>
      <c r="K165" s="257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3" t="s">
        <v>978</v>
      </c>
      <c r="D167" s="263"/>
      <c r="E167" s="263"/>
      <c r="F167" s="282" t="s">
        <v>975</v>
      </c>
      <c r="G167" s="263"/>
      <c r="H167" s="263" t="s">
        <v>1014</v>
      </c>
      <c r="I167" s="263" t="s">
        <v>977</v>
      </c>
      <c r="J167" s="263">
        <v>120</v>
      </c>
      <c r="K167" s="304"/>
    </row>
    <row r="168" spans="2:11" ht="15" customHeight="1">
      <c r="B168" s="283"/>
      <c r="C168" s="263" t="s">
        <v>1023</v>
      </c>
      <c r="D168" s="263"/>
      <c r="E168" s="263"/>
      <c r="F168" s="282" t="s">
        <v>975</v>
      </c>
      <c r="G168" s="263"/>
      <c r="H168" s="263" t="s">
        <v>1024</v>
      </c>
      <c r="I168" s="263" t="s">
        <v>977</v>
      </c>
      <c r="J168" s="263" t="s">
        <v>1025</v>
      </c>
      <c r="K168" s="304"/>
    </row>
    <row r="169" spans="2:11" ht="15" customHeight="1">
      <c r="B169" s="283"/>
      <c r="C169" s="263" t="s">
        <v>924</v>
      </c>
      <c r="D169" s="263"/>
      <c r="E169" s="263"/>
      <c r="F169" s="282" t="s">
        <v>975</v>
      </c>
      <c r="G169" s="263"/>
      <c r="H169" s="263" t="s">
        <v>1041</v>
      </c>
      <c r="I169" s="263" t="s">
        <v>977</v>
      </c>
      <c r="J169" s="263" t="s">
        <v>1025</v>
      </c>
      <c r="K169" s="304"/>
    </row>
    <row r="170" spans="2:11" ht="15" customHeight="1">
      <c r="B170" s="283"/>
      <c r="C170" s="263" t="s">
        <v>980</v>
      </c>
      <c r="D170" s="263"/>
      <c r="E170" s="263"/>
      <c r="F170" s="282" t="s">
        <v>981</v>
      </c>
      <c r="G170" s="263"/>
      <c r="H170" s="263" t="s">
        <v>1041</v>
      </c>
      <c r="I170" s="263" t="s">
        <v>977</v>
      </c>
      <c r="J170" s="263">
        <v>50</v>
      </c>
      <c r="K170" s="304"/>
    </row>
    <row r="171" spans="2:11" ht="15" customHeight="1">
      <c r="B171" s="283"/>
      <c r="C171" s="263" t="s">
        <v>983</v>
      </c>
      <c r="D171" s="263"/>
      <c r="E171" s="263"/>
      <c r="F171" s="282" t="s">
        <v>975</v>
      </c>
      <c r="G171" s="263"/>
      <c r="H171" s="263" t="s">
        <v>1041</v>
      </c>
      <c r="I171" s="263" t="s">
        <v>985</v>
      </c>
      <c r="J171" s="263"/>
      <c r="K171" s="304"/>
    </row>
    <row r="172" spans="2:11" ht="15" customHeight="1">
      <c r="B172" s="283"/>
      <c r="C172" s="263" t="s">
        <v>994</v>
      </c>
      <c r="D172" s="263"/>
      <c r="E172" s="263"/>
      <c r="F172" s="282" t="s">
        <v>981</v>
      </c>
      <c r="G172" s="263"/>
      <c r="H172" s="263" t="s">
        <v>1041</v>
      </c>
      <c r="I172" s="263" t="s">
        <v>977</v>
      </c>
      <c r="J172" s="263">
        <v>50</v>
      </c>
      <c r="K172" s="304"/>
    </row>
    <row r="173" spans="2:11" ht="15" customHeight="1">
      <c r="B173" s="283"/>
      <c r="C173" s="263" t="s">
        <v>1002</v>
      </c>
      <c r="D173" s="263"/>
      <c r="E173" s="263"/>
      <c r="F173" s="282" t="s">
        <v>981</v>
      </c>
      <c r="G173" s="263"/>
      <c r="H173" s="263" t="s">
        <v>1041</v>
      </c>
      <c r="I173" s="263" t="s">
        <v>977</v>
      </c>
      <c r="J173" s="263">
        <v>50</v>
      </c>
      <c r="K173" s="304"/>
    </row>
    <row r="174" spans="2:11" ht="15" customHeight="1">
      <c r="B174" s="283"/>
      <c r="C174" s="263" t="s">
        <v>1000</v>
      </c>
      <c r="D174" s="263"/>
      <c r="E174" s="263"/>
      <c r="F174" s="282" t="s">
        <v>981</v>
      </c>
      <c r="G174" s="263"/>
      <c r="H174" s="263" t="s">
        <v>1041</v>
      </c>
      <c r="I174" s="263" t="s">
        <v>977</v>
      </c>
      <c r="J174" s="263">
        <v>50</v>
      </c>
      <c r="K174" s="304"/>
    </row>
    <row r="175" spans="2:11" ht="15" customHeight="1">
      <c r="B175" s="283"/>
      <c r="C175" s="263" t="s">
        <v>122</v>
      </c>
      <c r="D175" s="263"/>
      <c r="E175" s="263"/>
      <c r="F175" s="282" t="s">
        <v>975</v>
      </c>
      <c r="G175" s="263"/>
      <c r="H175" s="263" t="s">
        <v>1042</v>
      </c>
      <c r="I175" s="263" t="s">
        <v>1043</v>
      </c>
      <c r="J175" s="263"/>
      <c r="K175" s="304"/>
    </row>
    <row r="176" spans="2:11" ht="15" customHeight="1">
      <c r="B176" s="283"/>
      <c r="C176" s="263" t="s">
        <v>60</v>
      </c>
      <c r="D176" s="263"/>
      <c r="E176" s="263"/>
      <c r="F176" s="282" t="s">
        <v>975</v>
      </c>
      <c r="G176" s="263"/>
      <c r="H176" s="263" t="s">
        <v>1044</v>
      </c>
      <c r="I176" s="263" t="s">
        <v>1045</v>
      </c>
      <c r="J176" s="263">
        <v>1</v>
      </c>
      <c r="K176" s="304"/>
    </row>
    <row r="177" spans="2:11" ht="15" customHeight="1">
      <c r="B177" s="283"/>
      <c r="C177" s="263" t="s">
        <v>56</v>
      </c>
      <c r="D177" s="263"/>
      <c r="E177" s="263"/>
      <c r="F177" s="282" t="s">
        <v>975</v>
      </c>
      <c r="G177" s="263"/>
      <c r="H177" s="263" t="s">
        <v>1046</v>
      </c>
      <c r="I177" s="263" t="s">
        <v>977</v>
      </c>
      <c r="J177" s="263">
        <v>20</v>
      </c>
      <c r="K177" s="304"/>
    </row>
    <row r="178" spans="2:11" ht="15" customHeight="1">
      <c r="B178" s="283"/>
      <c r="C178" s="263" t="s">
        <v>123</v>
      </c>
      <c r="D178" s="263"/>
      <c r="E178" s="263"/>
      <c r="F178" s="282" t="s">
        <v>975</v>
      </c>
      <c r="G178" s="263"/>
      <c r="H178" s="263" t="s">
        <v>1047</v>
      </c>
      <c r="I178" s="263" t="s">
        <v>977</v>
      </c>
      <c r="J178" s="263">
        <v>255</v>
      </c>
      <c r="K178" s="304"/>
    </row>
    <row r="179" spans="2:11" ht="15" customHeight="1">
      <c r="B179" s="283"/>
      <c r="C179" s="263" t="s">
        <v>124</v>
      </c>
      <c r="D179" s="263"/>
      <c r="E179" s="263"/>
      <c r="F179" s="282" t="s">
        <v>975</v>
      </c>
      <c r="G179" s="263"/>
      <c r="H179" s="263" t="s">
        <v>940</v>
      </c>
      <c r="I179" s="263" t="s">
        <v>977</v>
      </c>
      <c r="J179" s="263">
        <v>10</v>
      </c>
      <c r="K179" s="304"/>
    </row>
    <row r="180" spans="2:11" ht="15" customHeight="1">
      <c r="B180" s="283"/>
      <c r="C180" s="263" t="s">
        <v>125</v>
      </c>
      <c r="D180" s="263"/>
      <c r="E180" s="263"/>
      <c r="F180" s="282" t="s">
        <v>975</v>
      </c>
      <c r="G180" s="263"/>
      <c r="H180" s="263" t="s">
        <v>1048</v>
      </c>
      <c r="I180" s="263" t="s">
        <v>1009</v>
      </c>
      <c r="J180" s="263"/>
      <c r="K180" s="304"/>
    </row>
    <row r="181" spans="2:11" ht="15" customHeight="1">
      <c r="B181" s="283"/>
      <c r="C181" s="263" t="s">
        <v>1049</v>
      </c>
      <c r="D181" s="263"/>
      <c r="E181" s="263"/>
      <c r="F181" s="282" t="s">
        <v>975</v>
      </c>
      <c r="G181" s="263"/>
      <c r="H181" s="263" t="s">
        <v>1050</v>
      </c>
      <c r="I181" s="263" t="s">
        <v>1009</v>
      </c>
      <c r="J181" s="263"/>
      <c r="K181" s="304"/>
    </row>
    <row r="182" spans="2:11" ht="15" customHeight="1">
      <c r="B182" s="283"/>
      <c r="C182" s="263" t="s">
        <v>1038</v>
      </c>
      <c r="D182" s="263"/>
      <c r="E182" s="263"/>
      <c r="F182" s="282" t="s">
        <v>975</v>
      </c>
      <c r="G182" s="263"/>
      <c r="H182" s="263" t="s">
        <v>1051</v>
      </c>
      <c r="I182" s="263" t="s">
        <v>1009</v>
      </c>
      <c r="J182" s="263"/>
      <c r="K182" s="304"/>
    </row>
    <row r="183" spans="2:11" ht="15" customHeight="1">
      <c r="B183" s="283"/>
      <c r="C183" s="263" t="s">
        <v>127</v>
      </c>
      <c r="D183" s="263"/>
      <c r="E183" s="263"/>
      <c r="F183" s="282" t="s">
        <v>981</v>
      </c>
      <c r="G183" s="263"/>
      <c r="H183" s="263" t="s">
        <v>1052</v>
      </c>
      <c r="I183" s="263" t="s">
        <v>977</v>
      </c>
      <c r="J183" s="263">
        <v>50</v>
      </c>
      <c r="K183" s="304"/>
    </row>
    <row r="184" spans="2:11" ht="15" customHeight="1">
      <c r="B184" s="283"/>
      <c r="C184" s="263" t="s">
        <v>1053</v>
      </c>
      <c r="D184" s="263"/>
      <c r="E184" s="263"/>
      <c r="F184" s="282" t="s">
        <v>981</v>
      </c>
      <c r="G184" s="263"/>
      <c r="H184" s="263" t="s">
        <v>1054</v>
      </c>
      <c r="I184" s="263" t="s">
        <v>1055</v>
      </c>
      <c r="J184" s="263"/>
      <c r="K184" s="304"/>
    </row>
    <row r="185" spans="2:11" ht="15" customHeight="1">
      <c r="B185" s="283"/>
      <c r="C185" s="263" t="s">
        <v>1056</v>
      </c>
      <c r="D185" s="263"/>
      <c r="E185" s="263"/>
      <c r="F185" s="282" t="s">
        <v>981</v>
      </c>
      <c r="G185" s="263"/>
      <c r="H185" s="263" t="s">
        <v>1057</v>
      </c>
      <c r="I185" s="263" t="s">
        <v>1055</v>
      </c>
      <c r="J185" s="263"/>
      <c r="K185" s="304"/>
    </row>
    <row r="186" spans="2:11" ht="15" customHeight="1">
      <c r="B186" s="283"/>
      <c r="C186" s="263" t="s">
        <v>1058</v>
      </c>
      <c r="D186" s="263"/>
      <c r="E186" s="263"/>
      <c r="F186" s="282" t="s">
        <v>981</v>
      </c>
      <c r="G186" s="263"/>
      <c r="H186" s="263" t="s">
        <v>1059</v>
      </c>
      <c r="I186" s="263" t="s">
        <v>1055</v>
      </c>
      <c r="J186" s="263"/>
      <c r="K186" s="304"/>
    </row>
    <row r="187" spans="2:11" ht="15" customHeight="1">
      <c r="B187" s="283"/>
      <c r="C187" s="316" t="s">
        <v>1060</v>
      </c>
      <c r="D187" s="263"/>
      <c r="E187" s="263"/>
      <c r="F187" s="282" t="s">
        <v>981</v>
      </c>
      <c r="G187" s="263"/>
      <c r="H187" s="263" t="s">
        <v>1061</v>
      </c>
      <c r="I187" s="263" t="s">
        <v>1062</v>
      </c>
      <c r="J187" s="317" t="s">
        <v>1063</v>
      </c>
      <c r="K187" s="304"/>
    </row>
    <row r="188" spans="2:11" ht="15" customHeight="1">
      <c r="B188" s="283"/>
      <c r="C188" s="268" t="s">
        <v>45</v>
      </c>
      <c r="D188" s="263"/>
      <c r="E188" s="263"/>
      <c r="F188" s="282" t="s">
        <v>975</v>
      </c>
      <c r="G188" s="263"/>
      <c r="H188" s="259" t="s">
        <v>1064</v>
      </c>
      <c r="I188" s="263" t="s">
        <v>1065</v>
      </c>
      <c r="J188" s="263"/>
      <c r="K188" s="304"/>
    </row>
    <row r="189" spans="2:11" ht="15" customHeight="1">
      <c r="B189" s="283"/>
      <c r="C189" s="268" t="s">
        <v>1066</v>
      </c>
      <c r="D189" s="263"/>
      <c r="E189" s="263"/>
      <c r="F189" s="282" t="s">
        <v>975</v>
      </c>
      <c r="G189" s="263"/>
      <c r="H189" s="263" t="s">
        <v>1067</v>
      </c>
      <c r="I189" s="263" t="s">
        <v>1009</v>
      </c>
      <c r="J189" s="263"/>
      <c r="K189" s="304"/>
    </row>
    <row r="190" spans="2:11" ht="15" customHeight="1">
      <c r="B190" s="283"/>
      <c r="C190" s="268" t="s">
        <v>1068</v>
      </c>
      <c r="D190" s="263"/>
      <c r="E190" s="263"/>
      <c r="F190" s="282" t="s">
        <v>975</v>
      </c>
      <c r="G190" s="263"/>
      <c r="H190" s="263" t="s">
        <v>1069</v>
      </c>
      <c r="I190" s="263" t="s">
        <v>1009</v>
      </c>
      <c r="J190" s="263"/>
      <c r="K190" s="304"/>
    </row>
    <row r="191" spans="2:11" ht="15" customHeight="1">
      <c r="B191" s="283"/>
      <c r="C191" s="268" t="s">
        <v>1070</v>
      </c>
      <c r="D191" s="263"/>
      <c r="E191" s="263"/>
      <c r="F191" s="282" t="s">
        <v>981</v>
      </c>
      <c r="G191" s="263"/>
      <c r="H191" s="263" t="s">
        <v>1071</v>
      </c>
      <c r="I191" s="263" t="s">
        <v>1009</v>
      </c>
      <c r="J191" s="263"/>
      <c r="K191" s="304"/>
    </row>
    <row r="192" spans="2:11" ht="15" customHeight="1">
      <c r="B192" s="310"/>
      <c r="C192" s="318"/>
      <c r="D192" s="292"/>
      <c r="E192" s="292"/>
      <c r="F192" s="292"/>
      <c r="G192" s="292"/>
      <c r="H192" s="292"/>
      <c r="I192" s="292"/>
      <c r="J192" s="292"/>
      <c r="K192" s="311"/>
    </row>
    <row r="193" spans="2:11" ht="18.75" customHeight="1">
      <c r="B193" s="259"/>
      <c r="C193" s="263"/>
      <c r="D193" s="263"/>
      <c r="E193" s="263"/>
      <c r="F193" s="282"/>
      <c r="G193" s="263"/>
      <c r="H193" s="263"/>
      <c r="I193" s="263"/>
      <c r="J193" s="263"/>
      <c r="K193" s="259"/>
    </row>
    <row r="194" spans="2:11" ht="18.75" customHeight="1">
      <c r="B194" s="259"/>
      <c r="C194" s="263"/>
      <c r="D194" s="263"/>
      <c r="E194" s="263"/>
      <c r="F194" s="282"/>
      <c r="G194" s="263"/>
      <c r="H194" s="263"/>
      <c r="I194" s="263"/>
      <c r="J194" s="263"/>
      <c r="K194" s="259"/>
    </row>
    <row r="195" spans="2:11" ht="18.75" customHeight="1"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</row>
    <row r="196" spans="2:11">
      <c r="B196" s="251"/>
      <c r="C196" s="252"/>
      <c r="D196" s="252"/>
      <c r="E196" s="252"/>
      <c r="F196" s="252"/>
      <c r="G196" s="252"/>
      <c r="H196" s="252"/>
      <c r="I196" s="252"/>
      <c r="J196" s="252"/>
      <c r="K196" s="253"/>
    </row>
    <row r="197" spans="2:11" ht="21">
      <c r="B197" s="254"/>
      <c r="C197" s="377" t="s">
        <v>1072</v>
      </c>
      <c r="D197" s="377"/>
      <c r="E197" s="377"/>
      <c r="F197" s="377"/>
      <c r="G197" s="377"/>
      <c r="H197" s="377"/>
      <c r="I197" s="377"/>
      <c r="J197" s="377"/>
      <c r="K197" s="255"/>
    </row>
    <row r="198" spans="2:11" ht="25.5" customHeight="1">
      <c r="B198" s="254"/>
      <c r="C198" s="319" t="s">
        <v>1073</v>
      </c>
      <c r="D198" s="319"/>
      <c r="E198" s="319"/>
      <c r="F198" s="319" t="s">
        <v>1074</v>
      </c>
      <c r="G198" s="320"/>
      <c r="H198" s="376" t="s">
        <v>1075</v>
      </c>
      <c r="I198" s="376"/>
      <c r="J198" s="376"/>
      <c r="K198" s="255"/>
    </row>
    <row r="199" spans="2:11" ht="5.25" customHeight="1">
      <c r="B199" s="283"/>
      <c r="C199" s="280"/>
      <c r="D199" s="280"/>
      <c r="E199" s="280"/>
      <c r="F199" s="280"/>
      <c r="G199" s="263"/>
      <c r="H199" s="280"/>
      <c r="I199" s="280"/>
      <c r="J199" s="280"/>
      <c r="K199" s="304"/>
    </row>
    <row r="200" spans="2:11" ht="15" customHeight="1">
      <c r="B200" s="283"/>
      <c r="C200" s="263" t="s">
        <v>1065</v>
      </c>
      <c r="D200" s="263"/>
      <c r="E200" s="263"/>
      <c r="F200" s="282" t="s">
        <v>46</v>
      </c>
      <c r="G200" s="263"/>
      <c r="H200" s="374" t="s">
        <v>1076</v>
      </c>
      <c r="I200" s="374"/>
      <c r="J200" s="374"/>
      <c r="K200" s="304"/>
    </row>
    <row r="201" spans="2:11" ht="15" customHeight="1">
      <c r="B201" s="283"/>
      <c r="C201" s="289"/>
      <c r="D201" s="263"/>
      <c r="E201" s="263"/>
      <c r="F201" s="282" t="s">
        <v>47</v>
      </c>
      <c r="G201" s="263"/>
      <c r="H201" s="374" t="s">
        <v>1077</v>
      </c>
      <c r="I201" s="374"/>
      <c r="J201" s="374"/>
      <c r="K201" s="304"/>
    </row>
    <row r="202" spans="2:11" ht="15" customHeight="1">
      <c r="B202" s="283"/>
      <c r="C202" s="289"/>
      <c r="D202" s="263"/>
      <c r="E202" s="263"/>
      <c r="F202" s="282" t="s">
        <v>50</v>
      </c>
      <c r="G202" s="263"/>
      <c r="H202" s="374" t="s">
        <v>1078</v>
      </c>
      <c r="I202" s="374"/>
      <c r="J202" s="374"/>
      <c r="K202" s="304"/>
    </row>
    <row r="203" spans="2:11" ht="15" customHeight="1">
      <c r="B203" s="283"/>
      <c r="C203" s="263"/>
      <c r="D203" s="263"/>
      <c r="E203" s="263"/>
      <c r="F203" s="282" t="s">
        <v>48</v>
      </c>
      <c r="G203" s="263"/>
      <c r="H203" s="374" t="s">
        <v>1079</v>
      </c>
      <c r="I203" s="374"/>
      <c r="J203" s="374"/>
      <c r="K203" s="304"/>
    </row>
    <row r="204" spans="2:11" ht="15" customHeight="1">
      <c r="B204" s="283"/>
      <c r="C204" s="263"/>
      <c r="D204" s="263"/>
      <c r="E204" s="263"/>
      <c r="F204" s="282" t="s">
        <v>49</v>
      </c>
      <c r="G204" s="263"/>
      <c r="H204" s="374" t="s">
        <v>1080</v>
      </c>
      <c r="I204" s="374"/>
      <c r="J204" s="374"/>
      <c r="K204" s="304"/>
    </row>
    <row r="205" spans="2:11" ht="15" customHeight="1">
      <c r="B205" s="283"/>
      <c r="C205" s="263"/>
      <c r="D205" s="263"/>
      <c r="E205" s="263"/>
      <c r="F205" s="282"/>
      <c r="G205" s="263"/>
      <c r="H205" s="263"/>
      <c r="I205" s="263"/>
      <c r="J205" s="263"/>
      <c r="K205" s="304"/>
    </row>
    <row r="206" spans="2:11" ht="15" customHeight="1">
      <c r="B206" s="283"/>
      <c r="C206" s="263" t="s">
        <v>1021</v>
      </c>
      <c r="D206" s="263"/>
      <c r="E206" s="263"/>
      <c r="F206" s="282" t="s">
        <v>82</v>
      </c>
      <c r="G206" s="263"/>
      <c r="H206" s="374" t="s">
        <v>1081</v>
      </c>
      <c r="I206" s="374"/>
      <c r="J206" s="374"/>
      <c r="K206" s="304"/>
    </row>
    <row r="207" spans="2:11" ht="15" customHeight="1">
      <c r="B207" s="283"/>
      <c r="C207" s="289"/>
      <c r="D207" s="263"/>
      <c r="E207" s="263"/>
      <c r="F207" s="282" t="s">
        <v>918</v>
      </c>
      <c r="G207" s="263"/>
      <c r="H207" s="374" t="s">
        <v>919</v>
      </c>
      <c r="I207" s="374"/>
      <c r="J207" s="374"/>
      <c r="K207" s="304"/>
    </row>
    <row r="208" spans="2:11" ht="15" customHeight="1">
      <c r="B208" s="283"/>
      <c r="C208" s="263"/>
      <c r="D208" s="263"/>
      <c r="E208" s="263"/>
      <c r="F208" s="282" t="s">
        <v>916</v>
      </c>
      <c r="G208" s="263"/>
      <c r="H208" s="374" t="s">
        <v>1082</v>
      </c>
      <c r="I208" s="374"/>
      <c r="J208" s="374"/>
      <c r="K208" s="304"/>
    </row>
    <row r="209" spans="2:11" ht="15" customHeight="1">
      <c r="B209" s="321"/>
      <c r="C209" s="289"/>
      <c r="D209" s="289"/>
      <c r="E209" s="289"/>
      <c r="F209" s="282" t="s">
        <v>920</v>
      </c>
      <c r="G209" s="268"/>
      <c r="H209" s="375" t="s">
        <v>921</v>
      </c>
      <c r="I209" s="375"/>
      <c r="J209" s="375"/>
      <c r="K209" s="322"/>
    </row>
    <row r="210" spans="2:11" ht="15" customHeight="1">
      <c r="B210" s="321"/>
      <c r="C210" s="289"/>
      <c r="D210" s="289"/>
      <c r="E210" s="289"/>
      <c r="F210" s="282" t="s">
        <v>922</v>
      </c>
      <c r="G210" s="268"/>
      <c r="H210" s="375" t="s">
        <v>1083</v>
      </c>
      <c r="I210" s="375"/>
      <c r="J210" s="375"/>
      <c r="K210" s="322"/>
    </row>
    <row r="211" spans="2:11" ht="15" customHeight="1">
      <c r="B211" s="321"/>
      <c r="C211" s="289"/>
      <c r="D211" s="289"/>
      <c r="E211" s="289"/>
      <c r="F211" s="323"/>
      <c r="G211" s="268"/>
      <c r="H211" s="324"/>
      <c r="I211" s="324"/>
      <c r="J211" s="324"/>
      <c r="K211" s="322"/>
    </row>
    <row r="212" spans="2:11" ht="15" customHeight="1">
      <c r="B212" s="321"/>
      <c r="C212" s="263" t="s">
        <v>1045</v>
      </c>
      <c r="D212" s="289"/>
      <c r="E212" s="289"/>
      <c r="F212" s="282">
        <v>1</v>
      </c>
      <c r="G212" s="268"/>
      <c r="H212" s="375" t="s">
        <v>1084</v>
      </c>
      <c r="I212" s="375"/>
      <c r="J212" s="375"/>
      <c r="K212" s="322"/>
    </row>
    <row r="213" spans="2:11" ht="15" customHeight="1">
      <c r="B213" s="321"/>
      <c r="C213" s="289"/>
      <c r="D213" s="289"/>
      <c r="E213" s="289"/>
      <c r="F213" s="282">
        <v>2</v>
      </c>
      <c r="G213" s="268"/>
      <c r="H213" s="375" t="s">
        <v>1085</v>
      </c>
      <c r="I213" s="375"/>
      <c r="J213" s="375"/>
      <c r="K213" s="322"/>
    </row>
    <row r="214" spans="2:11" ht="15" customHeight="1">
      <c r="B214" s="321"/>
      <c r="C214" s="289"/>
      <c r="D214" s="289"/>
      <c r="E214" s="289"/>
      <c r="F214" s="282">
        <v>3</v>
      </c>
      <c r="G214" s="268"/>
      <c r="H214" s="375" t="s">
        <v>1086</v>
      </c>
      <c r="I214" s="375"/>
      <c r="J214" s="375"/>
      <c r="K214" s="322"/>
    </row>
    <row r="215" spans="2:11" ht="15" customHeight="1">
      <c r="B215" s="321"/>
      <c r="C215" s="289"/>
      <c r="D215" s="289"/>
      <c r="E215" s="289"/>
      <c r="F215" s="282">
        <v>4</v>
      </c>
      <c r="G215" s="268"/>
      <c r="H215" s="375" t="s">
        <v>1087</v>
      </c>
      <c r="I215" s="375"/>
      <c r="J215" s="375"/>
      <c r="K215" s="322"/>
    </row>
    <row r="216" spans="2:11" ht="12.75" customHeight="1">
      <c r="B216" s="325"/>
      <c r="C216" s="326"/>
      <c r="D216" s="326"/>
      <c r="E216" s="326"/>
      <c r="F216" s="326"/>
      <c r="G216" s="326"/>
      <c r="H216" s="326"/>
      <c r="I216" s="326"/>
      <c r="J216" s="326"/>
      <c r="K216" s="327"/>
    </row>
  </sheetData>
  <sheetProtection algorithmName="SHA-512" hashValue="83XGtYFtUj4QI4AAmHRUwCBpkd4RyjCwoo8gaKKSVIrvaewLafZhSalOAkZ/XS/uk21UJRZUSWZGaMBQsxyZRQ==" saltValue="uwNlCStkemx+TcZ8rP/dcA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Kompletní rekonstruk...</vt:lpstr>
      <vt:lpstr>02 - Kompletní rekonstruk...</vt:lpstr>
      <vt:lpstr>Pokyny pro vyplnění</vt:lpstr>
      <vt:lpstr>'01 - Kompletní rekonstruk...'!Názvy_tisku</vt:lpstr>
      <vt:lpstr>'02 - Kompletní rekonstruk...'!Názvy_tisku</vt:lpstr>
      <vt:lpstr>'Rekapitulace stavby'!Názvy_tisku</vt:lpstr>
      <vt:lpstr>'01 - Kompletní rekonstruk...'!Oblast_tisku</vt:lpstr>
      <vt:lpstr>'02 - Kompletní rekonstruk...'!Oblast_tisku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pc-tomas\BuildMaster</dc:creator>
  <cp:lastModifiedBy>BuildMaster</cp:lastModifiedBy>
  <dcterms:created xsi:type="dcterms:W3CDTF">2017-10-06T07:09:14Z</dcterms:created>
  <dcterms:modified xsi:type="dcterms:W3CDTF">2017-10-06T07:09:23Z</dcterms:modified>
</cp:coreProperties>
</file>