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al\Documents\AKCE AKTUÁLNÍ\AKCE 2017\0_LIBEREC\Lbc TU Brožíkova vila\0_TUL Brožíkova_ZTI\"/>
    </mc:Choice>
  </mc:AlternateContent>
  <bookViews>
    <workbookView xWindow="0" yWindow="0" windowWidth="13845" windowHeight="15480"/>
  </bookViews>
  <sheets>
    <sheet name="Rekapitulace stavby" sheetId="1" r:id="rId1"/>
    <sheet name="1713 - TUL - stavební úpr..." sheetId="2" r:id="rId2"/>
    <sheet name="01 - Venkovní vodovod" sheetId="3" r:id="rId3"/>
    <sheet name="02 - Vsazení šachty na ka..." sheetId="4" r:id="rId4"/>
  </sheets>
  <definedNames>
    <definedName name="_xlnm.Print_Titles" localSheetId="2">'01 - Venkovní vodovod'!$121:$121</definedName>
    <definedName name="_xlnm.Print_Titles" localSheetId="3">'02 - Vsazení šachty na ka...'!$120:$120</definedName>
    <definedName name="_xlnm.Print_Titles" localSheetId="1">'1713 - TUL - stavební úpr...'!$122:$122</definedName>
    <definedName name="_xlnm.Print_Titles" localSheetId="0">'Rekapitulace stavby'!$85:$85</definedName>
    <definedName name="_xlnm.Print_Area" localSheetId="2">'01 - Venkovní vodovod'!$C$4:$Q$70,'01 - Venkovní vodovod'!$C$76:$Q$105,'01 - Venkovní vodovod'!$C$111:$Q$197</definedName>
    <definedName name="_xlnm.Print_Area" localSheetId="3">'02 - Vsazení šachty na ka...'!$C$4:$Q$70,'02 - Vsazení šachty na ka...'!$C$76:$Q$104,'02 - Vsazení šachty na ka...'!$C$110:$Q$187</definedName>
    <definedName name="_xlnm.Print_Area" localSheetId="1">'1713 - TUL - stavební úpr...'!$C$4:$Q$70,'1713 - TUL - stavební úpr...'!$C$76:$Q$107,'1713 - TUL - stavební úpr...'!$C$113:$Q$226</definedName>
    <definedName name="_xlnm.Print_Area" localSheetId="0">'Rekapitulace stavby'!$C$4:$AP$70,'Rekapitulace stavby'!$C$76:$AP$98</definedName>
  </definedNames>
  <calcPr calcId="152511"/>
</workbook>
</file>

<file path=xl/calcChain.xml><?xml version="1.0" encoding="utf-8"?>
<calcChain xmlns="http://schemas.openxmlformats.org/spreadsheetml/2006/main">
  <c r="AA175" i="4" l="1"/>
  <c r="AY90" i="1"/>
  <c r="AX90" i="1"/>
  <c r="BI187" i="4"/>
  <c r="BH187" i="4"/>
  <c r="BG187" i="4"/>
  <c r="BE187" i="4"/>
  <c r="BK187" i="4"/>
  <c r="N187" i="4" s="1"/>
  <c r="BF187" i="4" s="1"/>
  <c r="BI186" i="4"/>
  <c r="BH186" i="4"/>
  <c r="BG186" i="4"/>
  <c r="BE186" i="4"/>
  <c r="N186" i="4"/>
  <c r="BF186" i="4" s="1"/>
  <c r="BK186" i="4"/>
  <c r="BI185" i="4"/>
  <c r="BH185" i="4"/>
  <c r="BG185" i="4"/>
  <c r="BE185" i="4"/>
  <c r="BK185" i="4"/>
  <c r="N185" i="4" s="1"/>
  <c r="BF185" i="4" s="1"/>
  <c r="BI184" i="4"/>
  <c r="BH184" i="4"/>
  <c r="BG184" i="4"/>
  <c r="BE184" i="4"/>
  <c r="BK184" i="4"/>
  <c r="N184" i="4" s="1"/>
  <c r="BF184" i="4" s="1"/>
  <c r="BI183" i="4"/>
  <c r="BH183" i="4"/>
  <c r="BG183" i="4"/>
  <c r="BE183" i="4"/>
  <c r="N183" i="4"/>
  <c r="BF183" i="4" s="1"/>
  <c r="BK183" i="4"/>
  <c r="BK182" i="4" s="1"/>
  <c r="N182" i="4" s="1"/>
  <c r="N94" i="4" s="1"/>
  <c r="BI181" i="4"/>
  <c r="BH181" i="4"/>
  <c r="BG181" i="4"/>
  <c r="BE181" i="4"/>
  <c r="AA181" i="4"/>
  <c r="AA180" i="4" s="1"/>
  <c r="Y181" i="4"/>
  <c r="Y180" i="4" s="1"/>
  <c r="W181" i="4"/>
  <c r="W180" i="4" s="1"/>
  <c r="BK181" i="4"/>
  <c r="BK180" i="4" s="1"/>
  <c r="N180" i="4" s="1"/>
  <c r="N93" i="4" s="1"/>
  <c r="N181" i="4"/>
  <c r="BF181" i="4" s="1"/>
  <c r="BI179" i="4"/>
  <c r="BH179" i="4"/>
  <c r="BG179" i="4"/>
  <c r="BE179" i="4"/>
  <c r="AA179" i="4"/>
  <c r="Y179" i="4"/>
  <c r="W179" i="4"/>
  <c r="BK179" i="4"/>
  <c r="N179" i="4"/>
  <c r="BF179" i="4" s="1"/>
  <c r="BI178" i="4"/>
  <c r="BH178" i="4"/>
  <c r="BG178" i="4"/>
  <c r="BF178" i="4"/>
  <c r="BE178" i="4"/>
  <c r="AA178" i="4"/>
  <c r="Y178" i="4"/>
  <c r="W178" i="4"/>
  <c r="BK178" i="4"/>
  <c r="N178" i="4"/>
  <c r="BI177" i="4"/>
  <c r="BH177" i="4"/>
  <c r="BG177" i="4"/>
  <c r="BE177" i="4"/>
  <c r="AA177" i="4"/>
  <c r="Y177" i="4"/>
  <c r="W177" i="4"/>
  <c r="BK177" i="4"/>
  <c r="N177" i="4"/>
  <c r="BF177" i="4" s="1"/>
  <c r="BI176" i="4"/>
  <c r="BH176" i="4"/>
  <c r="BG176" i="4"/>
  <c r="BF176" i="4"/>
  <c r="BE176" i="4"/>
  <c r="AA176" i="4"/>
  <c r="Y176" i="4"/>
  <c r="Y175" i="4" s="1"/>
  <c r="W176" i="4"/>
  <c r="W175" i="4" s="1"/>
  <c r="BK176" i="4"/>
  <c r="BK175" i="4" s="1"/>
  <c r="N175" i="4" s="1"/>
  <c r="N92" i="4" s="1"/>
  <c r="N176" i="4"/>
  <c r="BI173" i="4"/>
  <c r="BH173" i="4"/>
  <c r="BG173" i="4"/>
  <c r="BF173" i="4"/>
  <c r="BE173" i="4"/>
  <c r="AA173" i="4"/>
  <c r="AA172" i="4" s="1"/>
  <c r="Y173" i="4"/>
  <c r="Y172" i="4" s="1"/>
  <c r="W173" i="4"/>
  <c r="W172" i="4" s="1"/>
  <c r="BK173" i="4"/>
  <c r="BK172" i="4" s="1"/>
  <c r="N172" i="4" s="1"/>
  <c r="N91" i="4" s="1"/>
  <c r="N173" i="4"/>
  <c r="BI170" i="4"/>
  <c r="BH170" i="4"/>
  <c r="BG170" i="4"/>
  <c r="BE170" i="4"/>
  <c r="AA170" i="4"/>
  <c r="Y170" i="4"/>
  <c r="W170" i="4"/>
  <c r="BK170" i="4"/>
  <c r="N170" i="4"/>
  <c r="BF170" i="4" s="1"/>
  <c r="BI169" i="4"/>
  <c r="BH169" i="4"/>
  <c r="BG169" i="4"/>
  <c r="BF169" i="4"/>
  <c r="BE169" i="4"/>
  <c r="AA169" i="4"/>
  <c r="Y169" i="4"/>
  <c r="W169" i="4"/>
  <c r="BK169" i="4"/>
  <c r="N169" i="4"/>
  <c r="BI167" i="4"/>
  <c r="BH167" i="4"/>
  <c r="BG167" i="4"/>
  <c r="BE167" i="4"/>
  <c r="AA167" i="4"/>
  <c r="Y167" i="4"/>
  <c r="W167" i="4"/>
  <c r="BK167" i="4"/>
  <c r="N167" i="4"/>
  <c r="BF167" i="4" s="1"/>
  <c r="BI165" i="4"/>
  <c r="BH165" i="4"/>
  <c r="BG165" i="4"/>
  <c r="BF165" i="4"/>
  <c r="BE165" i="4"/>
  <c r="AA165" i="4"/>
  <c r="Y165" i="4"/>
  <c r="W165" i="4"/>
  <c r="BK165" i="4"/>
  <c r="N165" i="4"/>
  <c r="BI163" i="4"/>
  <c r="BH163" i="4"/>
  <c r="BG163" i="4"/>
  <c r="BE163" i="4"/>
  <c r="AA163" i="4"/>
  <c r="Y163" i="4"/>
  <c r="W163" i="4"/>
  <c r="BK163" i="4"/>
  <c r="N163" i="4"/>
  <c r="BF163" i="4" s="1"/>
  <c r="BI156" i="4"/>
  <c r="BH156" i="4"/>
  <c r="BG156" i="4"/>
  <c r="BF156" i="4"/>
  <c r="BE156" i="4"/>
  <c r="AA156" i="4"/>
  <c r="Y156" i="4"/>
  <c r="W156" i="4"/>
  <c r="BK156" i="4"/>
  <c r="N156" i="4"/>
  <c r="BI154" i="4"/>
  <c r="BH154" i="4"/>
  <c r="BG154" i="4"/>
  <c r="BE154" i="4"/>
  <c r="AA154" i="4"/>
  <c r="Y154" i="4"/>
  <c r="W154" i="4"/>
  <c r="BK154" i="4"/>
  <c r="N154" i="4"/>
  <c r="BF154" i="4" s="1"/>
  <c r="BI153" i="4"/>
  <c r="BH153" i="4"/>
  <c r="BG153" i="4"/>
  <c r="BF153" i="4"/>
  <c r="BE153" i="4"/>
  <c r="AA153" i="4"/>
  <c r="Y153" i="4"/>
  <c r="W153" i="4"/>
  <c r="BK153" i="4"/>
  <c r="N153" i="4"/>
  <c r="BI149" i="4"/>
  <c r="BH149" i="4"/>
  <c r="BG149" i="4"/>
  <c r="BE149" i="4"/>
  <c r="AA149" i="4"/>
  <c r="Y149" i="4"/>
  <c r="W149" i="4"/>
  <c r="BK149" i="4"/>
  <c r="N149" i="4"/>
  <c r="BF149" i="4" s="1"/>
  <c r="BI144" i="4"/>
  <c r="BH144" i="4"/>
  <c r="BG144" i="4"/>
  <c r="BE144" i="4"/>
  <c r="AA144" i="4"/>
  <c r="Y144" i="4"/>
  <c r="W144" i="4"/>
  <c r="BK144" i="4"/>
  <c r="N144" i="4"/>
  <c r="BF144" i="4" s="1"/>
  <c r="BI139" i="4"/>
  <c r="BH139" i="4"/>
  <c r="BG139" i="4"/>
  <c r="BE139" i="4"/>
  <c r="AA139" i="4"/>
  <c r="Y139" i="4"/>
  <c r="W139" i="4"/>
  <c r="BK139" i="4"/>
  <c r="N139" i="4"/>
  <c r="BF139" i="4" s="1"/>
  <c r="BI135" i="4"/>
  <c r="BH135" i="4"/>
  <c r="BG135" i="4"/>
  <c r="BF135" i="4"/>
  <c r="BE135" i="4"/>
  <c r="AA135" i="4"/>
  <c r="Y135" i="4"/>
  <c r="W135" i="4"/>
  <c r="BK135" i="4"/>
  <c r="N135" i="4"/>
  <c r="BI134" i="4"/>
  <c r="BH134" i="4"/>
  <c r="BG134" i="4"/>
  <c r="BE134" i="4"/>
  <c r="AA134" i="4"/>
  <c r="Y134" i="4"/>
  <c r="W134" i="4"/>
  <c r="BK134" i="4"/>
  <c r="N134" i="4"/>
  <c r="BF134" i="4" s="1"/>
  <c r="BI132" i="4"/>
  <c r="BH132" i="4"/>
  <c r="BG132" i="4"/>
  <c r="BE132" i="4"/>
  <c r="AA132" i="4"/>
  <c r="Y132" i="4"/>
  <c r="W132" i="4"/>
  <c r="BK132" i="4"/>
  <c r="N132" i="4"/>
  <c r="BF132" i="4" s="1"/>
  <c r="BI130" i="4"/>
  <c r="BH130" i="4"/>
  <c r="BG130" i="4"/>
  <c r="BE130" i="4"/>
  <c r="AA130" i="4"/>
  <c r="Y130" i="4"/>
  <c r="W130" i="4"/>
  <c r="BK130" i="4"/>
  <c r="N130" i="4"/>
  <c r="BF130" i="4" s="1"/>
  <c r="BI126" i="4"/>
  <c r="BH126" i="4"/>
  <c r="BG126" i="4"/>
  <c r="BF126" i="4"/>
  <c r="BE126" i="4"/>
  <c r="AA126" i="4"/>
  <c r="Y126" i="4"/>
  <c r="W126" i="4"/>
  <c r="BK126" i="4"/>
  <c r="N126" i="4"/>
  <c r="BI124" i="4"/>
  <c r="BH124" i="4"/>
  <c r="BG124" i="4"/>
  <c r="BE124" i="4"/>
  <c r="AA124" i="4"/>
  <c r="AA123" i="4" s="1"/>
  <c r="AA122" i="4" s="1"/>
  <c r="AA121" i="4" s="1"/>
  <c r="Y124" i="4"/>
  <c r="Y123" i="4" s="1"/>
  <c r="Y122" i="4" s="1"/>
  <c r="Y121" i="4" s="1"/>
  <c r="W124" i="4"/>
  <c r="W123" i="4" s="1"/>
  <c r="W122" i="4" s="1"/>
  <c r="W121" i="4" s="1"/>
  <c r="AU90" i="1" s="1"/>
  <c r="BK124" i="4"/>
  <c r="BK123" i="4" s="1"/>
  <c r="N124" i="4"/>
  <c r="BF124" i="4" s="1"/>
  <c r="F118" i="4"/>
  <c r="M115" i="4"/>
  <c r="F115" i="4"/>
  <c r="F113" i="4"/>
  <c r="BI102" i="4"/>
  <c r="BH102" i="4"/>
  <c r="BG102" i="4"/>
  <c r="BE102" i="4"/>
  <c r="BI101" i="4"/>
  <c r="BH101" i="4"/>
  <c r="BG101" i="4"/>
  <c r="BE101" i="4"/>
  <c r="BI100" i="4"/>
  <c r="BH100" i="4"/>
  <c r="BG100" i="4"/>
  <c r="BE100" i="4"/>
  <c r="BI99" i="4"/>
  <c r="BH99" i="4"/>
  <c r="BG99" i="4"/>
  <c r="BE99" i="4"/>
  <c r="BI98" i="4"/>
  <c r="BH98" i="4"/>
  <c r="BG98" i="4"/>
  <c r="BE98" i="4"/>
  <c r="BI97" i="4"/>
  <c r="H36" i="4" s="1"/>
  <c r="BD90" i="1" s="1"/>
  <c r="BH97" i="4"/>
  <c r="H35" i="4" s="1"/>
  <c r="BC90" i="1" s="1"/>
  <c r="BG97" i="4"/>
  <c r="H34" i="4" s="1"/>
  <c r="BB90" i="1" s="1"/>
  <c r="BE97" i="4"/>
  <c r="M32" i="4" s="1"/>
  <c r="AV90" i="1" s="1"/>
  <c r="F84" i="4"/>
  <c r="M81" i="4"/>
  <c r="F81" i="4"/>
  <c r="F79" i="4"/>
  <c r="O21" i="4"/>
  <c r="E21" i="4"/>
  <c r="M118" i="4" s="1"/>
  <c r="O20" i="4"/>
  <c r="O18" i="4"/>
  <c r="E18" i="4"/>
  <c r="M117" i="4" s="1"/>
  <c r="O17" i="4"/>
  <c r="O12" i="4"/>
  <c r="E12" i="4"/>
  <c r="F117" i="4" s="1"/>
  <c r="O11" i="4"/>
  <c r="O9" i="4"/>
  <c r="F6" i="4"/>
  <c r="F112" i="4" s="1"/>
  <c r="AY89" i="1"/>
  <c r="AX89" i="1"/>
  <c r="BI197" i="3"/>
  <c r="BH197" i="3"/>
  <c r="BG197" i="3"/>
  <c r="BE197" i="3"/>
  <c r="BK197" i="3"/>
  <c r="N197" i="3" s="1"/>
  <c r="BF197" i="3" s="1"/>
  <c r="BI196" i="3"/>
  <c r="BH196" i="3"/>
  <c r="BG196" i="3"/>
  <c r="BE196" i="3"/>
  <c r="N196" i="3"/>
  <c r="BF196" i="3" s="1"/>
  <c r="BK196" i="3"/>
  <c r="BI195" i="3"/>
  <c r="BH195" i="3"/>
  <c r="BG195" i="3"/>
  <c r="BE195" i="3"/>
  <c r="N195" i="3"/>
  <c r="BF195" i="3" s="1"/>
  <c r="BK195" i="3"/>
  <c r="BI194" i="3"/>
  <c r="BH194" i="3"/>
  <c r="BG194" i="3"/>
  <c r="BE194" i="3"/>
  <c r="BK194" i="3"/>
  <c r="N194" i="3" s="1"/>
  <c r="BF194" i="3" s="1"/>
  <c r="BI193" i="3"/>
  <c r="BH193" i="3"/>
  <c r="BG193" i="3"/>
  <c r="BF193" i="3"/>
  <c r="BE193" i="3"/>
  <c r="N193" i="3"/>
  <c r="BK193" i="3"/>
  <c r="BK192" i="3" s="1"/>
  <c r="N192" i="3" s="1"/>
  <c r="N95" i="3" s="1"/>
  <c r="BI191" i="3"/>
  <c r="BH191" i="3"/>
  <c r="BG191" i="3"/>
  <c r="BF191" i="3"/>
  <c r="BE191" i="3"/>
  <c r="AA191" i="3"/>
  <c r="AA190" i="3" s="1"/>
  <c r="Y191" i="3"/>
  <c r="Y190" i="3" s="1"/>
  <c r="W191" i="3"/>
  <c r="W190" i="3" s="1"/>
  <c r="BK191" i="3"/>
  <c r="BK190" i="3" s="1"/>
  <c r="N190" i="3" s="1"/>
  <c r="N94" i="3" s="1"/>
  <c r="N191" i="3"/>
  <c r="BI189" i="3"/>
  <c r="BH189" i="3"/>
  <c r="BG189" i="3"/>
  <c r="BF189" i="3"/>
  <c r="BE189" i="3"/>
  <c r="AA189" i="3"/>
  <c r="Y189" i="3"/>
  <c r="W189" i="3"/>
  <c r="BK189" i="3"/>
  <c r="N189" i="3"/>
  <c r="BI188" i="3"/>
  <c r="BH188" i="3"/>
  <c r="BG188" i="3"/>
  <c r="BE188" i="3"/>
  <c r="AA188" i="3"/>
  <c r="Y188" i="3"/>
  <c r="W188" i="3"/>
  <c r="BK188" i="3"/>
  <c r="N188" i="3"/>
  <c r="BF188" i="3" s="1"/>
  <c r="BI187" i="3"/>
  <c r="BH187" i="3"/>
  <c r="BG187" i="3"/>
  <c r="BF187" i="3"/>
  <c r="BE187" i="3"/>
  <c r="AA187" i="3"/>
  <c r="Y187" i="3"/>
  <c r="W187" i="3"/>
  <c r="BK187" i="3"/>
  <c r="N187" i="3"/>
  <c r="BI186" i="3"/>
  <c r="BH186" i="3"/>
  <c r="BG186" i="3"/>
  <c r="BE186" i="3"/>
  <c r="AA186" i="3"/>
  <c r="Y186" i="3"/>
  <c r="W186" i="3"/>
  <c r="BK186" i="3"/>
  <c r="N186" i="3"/>
  <c r="BF186" i="3" s="1"/>
  <c r="BI185" i="3"/>
  <c r="BH185" i="3"/>
  <c r="BG185" i="3"/>
  <c r="BF185" i="3"/>
  <c r="BE185" i="3"/>
  <c r="AA185" i="3"/>
  <c r="Y185" i="3"/>
  <c r="W185" i="3"/>
  <c r="BK185" i="3"/>
  <c r="N185" i="3"/>
  <c r="BI184" i="3"/>
  <c r="BH184" i="3"/>
  <c r="BG184" i="3"/>
  <c r="BE184" i="3"/>
  <c r="AA184" i="3"/>
  <c r="AA182" i="3" s="1"/>
  <c r="Y184" i="3"/>
  <c r="W184" i="3"/>
  <c r="BK184" i="3"/>
  <c r="N184" i="3"/>
  <c r="BF184" i="3" s="1"/>
  <c r="BI183" i="3"/>
  <c r="BH183" i="3"/>
  <c r="BG183" i="3"/>
  <c r="BF183" i="3"/>
  <c r="BE183" i="3"/>
  <c r="AA183" i="3"/>
  <c r="Y183" i="3"/>
  <c r="Y182" i="3" s="1"/>
  <c r="W183" i="3"/>
  <c r="W182" i="3" s="1"/>
  <c r="BK183" i="3"/>
  <c r="BK182" i="3" s="1"/>
  <c r="N182" i="3" s="1"/>
  <c r="N93" i="3" s="1"/>
  <c r="N183" i="3"/>
  <c r="BI180" i="3"/>
  <c r="BH180" i="3"/>
  <c r="BG180" i="3"/>
  <c r="BE180" i="3"/>
  <c r="AA180" i="3"/>
  <c r="AA179" i="3" s="1"/>
  <c r="Y180" i="3"/>
  <c r="Y179" i="3" s="1"/>
  <c r="W180" i="3"/>
  <c r="W179" i="3" s="1"/>
  <c r="BK180" i="3"/>
  <c r="BK179" i="3" s="1"/>
  <c r="N179" i="3" s="1"/>
  <c r="N92" i="3" s="1"/>
  <c r="N180" i="3"/>
  <c r="BF180" i="3" s="1"/>
  <c r="BI178" i="3"/>
  <c r="BH178" i="3"/>
  <c r="BG178" i="3"/>
  <c r="BE178" i="3"/>
  <c r="AA178" i="3"/>
  <c r="AA177" i="3" s="1"/>
  <c r="Y178" i="3"/>
  <c r="Y177" i="3" s="1"/>
  <c r="W178" i="3"/>
  <c r="W177" i="3" s="1"/>
  <c r="BK178" i="3"/>
  <c r="BK177" i="3" s="1"/>
  <c r="N177" i="3" s="1"/>
  <c r="N91" i="3" s="1"/>
  <c r="N178" i="3"/>
  <c r="BF178" i="3" s="1"/>
  <c r="BI175" i="3"/>
  <c r="BH175" i="3"/>
  <c r="BG175" i="3"/>
  <c r="BF175" i="3"/>
  <c r="BE175" i="3"/>
  <c r="AA175" i="3"/>
  <c r="Y175" i="3"/>
  <c r="W175" i="3"/>
  <c r="BK175" i="3"/>
  <c r="N175" i="3"/>
  <c r="BI174" i="3"/>
  <c r="BH174" i="3"/>
  <c r="BG174" i="3"/>
  <c r="BE174" i="3"/>
  <c r="AA174" i="3"/>
  <c r="Y174" i="3"/>
  <c r="W174" i="3"/>
  <c r="BK174" i="3"/>
  <c r="N174" i="3"/>
  <c r="BF174" i="3" s="1"/>
  <c r="BI172" i="3"/>
  <c r="BH172" i="3"/>
  <c r="BG172" i="3"/>
  <c r="BF172" i="3"/>
  <c r="BE172" i="3"/>
  <c r="AA172" i="3"/>
  <c r="Y172" i="3"/>
  <c r="W172" i="3"/>
  <c r="BK172" i="3"/>
  <c r="N172" i="3"/>
  <c r="BI170" i="3"/>
  <c r="BH170" i="3"/>
  <c r="BG170" i="3"/>
  <c r="BE170" i="3"/>
  <c r="AA170" i="3"/>
  <c r="Y170" i="3"/>
  <c r="W170" i="3"/>
  <c r="BK170" i="3"/>
  <c r="N170" i="3"/>
  <c r="BF170" i="3" s="1"/>
  <c r="BI168" i="3"/>
  <c r="BH168" i="3"/>
  <c r="BG168" i="3"/>
  <c r="BF168" i="3"/>
  <c r="BE168" i="3"/>
  <c r="AA168" i="3"/>
  <c r="Y168" i="3"/>
  <c r="W168" i="3"/>
  <c r="BK168" i="3"/>
  <c r="N168" i="3"/>
  <c r="BI166" i="3"/>
  <c r="BH166" i="3"/>
  <c r="BG166" i="3"/>
  <c r="BE166" i="3"/>
  <c r="AA166" i="3"/>
  <c r="Y166" i="3"/>
  <c r="W166" i="3"/>
  <c r="BK166" i="3"/>
  <c r="N166" i="3"/>
  <c r="BF166" i="3" s="1"/>
  <c r="BI164" i="3"/>
  <c r="BH164" i="3"/>
  <c r="BG164" i="3"/>
  <c r="BF164" i="3"/>
  <c r="BE164" i="3"/>
  <c r="AA164" i="3"/>
  <c r="Y164" i="3"/>
  <c r="W164" i="3"/>
  <c r="BK164" i="3"/>
  <c r="N164" i="3"/>
  <c r="BI157" i="3"/>
  <c r="BH157" i="3"/>
  <c r="BG157" i="3"/>
  <c r="BE157" i="3"/>
  <c r="AA157" i="3"/>
  <c r="Y157" i="3"/>
  <c r="W157" i="3"/>
  <c r="BK157" i="3"/>
  <c r="N157" i="3"/>
  <c r="BF157" i="3" s="1"/>
  <c r="BI155" i="3"/>
  <c r="BH155" i="3"/>
  <c r="BG155" i="3"/>
  <c r="BF155" i="3"/>
  <c r="BE155" i="3"/>
  <c r="AA155" i="3"/>
  <c r="Y155" i="3"/>
  <c r="W155" i="3"/>
  <c r="BK155" i="3"/>
  <c r="N155" i="3"/>
  <c r="BI154" i="3"/>
  <c r="BH154" i="3"/>
  <c r="BG154" i="3"/>
  <c r="BE154" i="3"/>
  <c r="AA154" i="3"/>
  <c r="Y154" i="3"/>
  <c r="W154" i="3"/>
  <c r="BK154" i="3"/>
  <c r="N154" i="3"/>
  <c r="BF154" i="3" s="1"/>
  <c r="BI150" i="3"/>
  <c r="BH150" i="3"/>
  <c r="BG150" i="3"/>
  <c r="BF150" i="3"/>
  <c r="BE150" i="3"/>
  <c r="AA150" i="3"/>
  <c r="Y150" i="3"/>
  <c r="W150" i="3"/>
  <c r="BK150" i="3"/>
  <c r="N150" i="3"/>
  <c r="BI145" i="3"/>
  <c r="BH145" i="3"/>
  <c r="BG145" i="3"/>
  <c r="BE145" i="3"/>
  <c r="AA145" i="3"/>
  <c r="Y145" i="3"/>
  <c r="W145" i="3"/>
  <c r="BK145" i="3"/>
  <c r="N145" i="3"/>
  <c r="BF145" i="3" s="1"/>
  <c r="BI140" i="3"/>
  <c r="BH140" i="3"/>
  <c r="BG140" i="3"/>
  <c r="BF140" i="3"/>
  <c r="BE140" i="3"/>
  <c r="AA140" i="3"/>
  <c r="Y140" i="3"/>
  <c r="W140" i="3"/>
  <c r="BK140" i="3"/>
  <c r="N140" i="3"/>
  <c r="BI136" i="3"/>
  <c r="BH136" i="3"/>
  <c r="BG136" i="3"/>
  <c r="BE136" i="3"/>
  <c r="AA136" i="3"/>
  <c r="Y136" i="3"/>
  <c r="W136" i="3"/>
  <c r="BK136" i="3"/>
  <c r="N136" i="3"/>
  <c r="BF136" i="3" s="1"/>
  <c r="BI135" i="3"/>
  <c r="BH135" i="3"/>
  <c r="BG135" i="3"/>
  <c r="BE135" i="3"/>
  <c r="AA135" i="3"/>
  <c r="Y135" i="3"/>
  <c r="W135" i="3"/>
  <c r="BK135" i="3"/>
  <c r="N135" i="3"/>
  <c r="BF135" i="3" s="1"/>
  <c r="BI133" i="3"/>
  <c r="BH133" i="3"/>
  <c r="BG133" i="3"/>
  <c r="BE133" i="3"/>
  <c r="AA133" i="3"/>
  <c r="Y133" i="3"/>
  <c r="W133" i="3"/>
  <c r="BK133" i="3"/>
  <c r="N133" i="3"/>
  <c r="BF133" i="3" s="1"/>
  <c r="BI131" i="3"/>
  <c r="BH131" i="3"/>
  <c r="BG131" i="3"/>
  <c r="BF131" i="3"/>
  <c r="BE131" i="3"/>
  <c r="AA131" i="3"/>
  <c r="Y131" i="3"/>
  <c r="W131" i="3"/>
  <c r="BK131" i="3"/>
  <c r="N131" i="3"/>
  <c r="BI127" i="3"/>
  <c r="BH127" i="3"/>
  <c r="BG127" i="3"/>
  <c r="BE127" i="3"/>
  <c r="AA127" i="3"/>
  <c r="Y127" i="3"/>
  <c r="W127" i="3"/>
  <c r="BK127" i="3"/>
  <c r="N127" i="3"/>
  <c r="BF127" i="3" s="1"/>
  <c r="BI125" i="3"/>
  <c r="BH125" i="3"/>
  <c r="BG125" i="3"/>
  <c r="BF125" i="3"/>
  <c r="BE125" i="3"/>
  <c r="AA125" i="3"/>
  <c r="AA124" i="3" s="1"/>
  <c r="AA123" i="3" s="1"/>
  <c r="AA122" i="3" s="1"/>
  <c r="Y125" i="3"/>
  <c r="Y124" i="3" s="1"/>
  <c r="W125" i="3"/>
  <c r="W124" i="3" s="1"/>
  <c r="W123" i="3" s="1"/>
  <c r="W122" i="3" s="1"/>
  <c r="AU89" i="1" s="1"/>
  <c r="BK125" i="3"/>
  <c r="BK124" i="3" s="1"/>
  <c r="N125" i="3"/>
  <c r="F119" i="3"/>
  <c r="M118" i="3"/>
  <c r="F116" i="3"/>
  <c r="F114" i="3"/>
  <c r="BI103" i="3"/>
  <c r="BH103" i="3"/>
  <c r="BG103" i="3"/>
  <c r="BE103" i="3"/>
  <c r="BI102" i="3"/>
  <c r="BH102" i="3"/>
  <c r="BG102" i="3"/>
  <c r="BE102" i="3"/>
  <c r="BI101" i="3"/>
  <c r="BH101" i="3"/>
  <c r="BG101" i="3"/>
  <c r="BE101" i="3"/>
  <c r="H32" i="3" s="1"/>
  <c r="AZ89" i="1" s="1"/>
  <c r="BI100" i="3"/>
  <c r="BH100" i="3"/>
  <c r="BG100" i="3"/>
  <c r="BE100" i="3"/>
  <c r="BI99" i="3"/>
  <c r="BH99" i="3"/>
  <c r="BG99" i="3"/>
  <c r="BE99" i="3"/>
  <c r="BI98" i="3"/>
  <c r="H36" i="3" s="1"/>
  <c r="BD89" i="1" s="1"/>
  <c r="BH98" i="3"/>
  <c r="H35" i="3" s="1"/>
  <c r="BC89" i="1" s="1"/>
  <c r="BG98" i="3"/>
  <c r="H34" i="3" s="1"/>
  <c r="BB89" i="1" s="1"/>
  <c r="BE98" i="3"/>
  <c r="M32" i="3" s="1"/>
  <c r="AV89" i="1" s="1"/>
  <c r="F84" i="3"/>
  <c r="M83" i="3"/>
  <c r="F81" i="3"/>
  <c r="F79" i="3"/>
  <c r="O21" i="3"/>
  <c r="E21" i="3"/>
  <c r="M119" i="3" s="1"/>
  <c r="O20" i="3"/>
  <c r="O18" i="3"/>
  <c r="E18" i="3"/>
  <c r="O17" i="3"/>
  <c r="O12" i="3"/>
  <c r="E12" i="3"/>
  <c r="F118" i="3" s="1"/>
  <c r="O11" i="3"/>
  <c r="O9" i="3"/>
  <c r="M116" i="3" s="1"/>
  <c r="F6" i="3"/>
  <c r="F113" i="3" s="1"/>
  <c r="Y213" i="2"/>
  <c r="BK210" i="2"/>
  <c r="N210" i="2" s="1"/>
  <c r="N93" i="2" s="1"/>
  <c r="W185" i="2"/>
  <c r="AA125" i="2"/>
  <c r="AY88" i="1"/>
  <c r="AX88" i="1"/>
  <c r="BI226" i="2"/>
  <c r="BH226" i="2"/>
  <c r="BG226" i="2"/>
  <c r="BE226" i="2"/>
  <c r="BK226" i="2"/>
  <c r="N226" i="2" s="1"/>
  <c r="BF226" i="2" s="1"/>
  <c r="BI225" i="2"/>
  <c r="BH225" i="2"/>
  <c r="BG225" i="2"/>
  <c r="BE225" i="2"/>
  <c r="BK225" i="2"/>
  <c r="N225" i="2" s="1"/>
  <c r="BF225" i="2" s="1"/>
  <c r="BI224" i="2"/>
  <c r="BH224" i="2"/>
  <c r="BG224" i="2"/>
  <c r="BF224" i="2"/>
  <c r="BE224" i="2"/>
  <c r="N224" i="2"/>
  <c r="BK224" i="2"/>
  <c r="BI223" i="2"/>
  <c r="BH223" i="2"/>
  <c r="BG223" i="2"/>
  <c r="BE223" i="2"/>
  <c r="N223" i="2"/>
  <c r="BF223" i="2" s="1"/>
  <c r="BK223" i="2"/>
  <c r="BI222" i="2"/>
  <c r="BH222" i="2"/>
  <c r="BG222" i="2"/>
  <c r="BE222" i="2"/>
  <c r="BK222" i="2"/>
  <c r="N222" i="2" s="1"/>
  <c r="BF222" i="2" s="1"/>
  <c r="BI220" i="2"/>
  <c r="BH220" i="2"/>
  <c r="BG220" i="2"/>
  <c r="BE220" i="2"/>
  <c r="AA220" i="2"/>
  <c r="Y220" i="2"/>
  <c r="W220" i="2"/>
  <c r="BK220" i="2"/>
  <c r="N220" i="2"/>
  <c r="BF220" i="2" s="1"/>
  <c r="BI219" i="2"/>
  <c r="BH219" i="2"/>
  <c r="BG219" i="2"/>
  <c r="BF219" i="2"/>
  <c r="BE219" i="2"/>
  <c r="AA219" i="2"/>
  <c r="AA218" i="2" s="1"/>
  <c r="Y219" i="2"/>
  <c r="Y218" i="2" s="1"/>
  <c r="W219" i="2"/>
  <c r="W218" i="2" s="1"/>
  <c r="BK219" i="2"/>
  <c r="BK218" i="2" s="1"/>
  <c r="N218" i="2" s="1"/>
  <c r="N96" i="2" s="1"/>
  <c r="N219" i="2"/>
  <c r="BI217" i="2"/>
  <c r="BH217" i="2"/>
  <c r="BG217" i="2"/>
  <c r="BF217" i="2"/>
  <c r="BE217" i="2"/>
  <c r="AA217" i="2"/>
  <c r="Y217" i="2"/>
  <c r="W217" i="2"/>
  <c r="BK217" i="2"/>
  <c r="N217" i="2"/>
  <c r="BI216" i="2"/>
  <c r="BH216" i="2"/>
  <c r="BG216" i="2"/>
  <c r="BE216" i="2"/>
  <c r="AA216" i="2"/>
  <c r="AA215" i="2" s="1"/>
  <c r="Y216" i="2"/>
  <c r="Y215" i="2" s="1"/>
  <c r="W216" i="2"/>
  <c r="W215" i="2" s="1"/>
  <c r="BK216" i="2"/>
  <c r="BK215" i="2" s="1"/>
  <c r="N215" i="2" s="1"/>
  <c r="N95" i="2" s="1"/>
  <c r="N216" i="2"/>
  <c r="BF216" i="2" s="1"/>
  <c r="BI214" i="2"/>
  <c r="BH214" i="2"/>
  <c r="BG214" i="2"/>
  <c r="BF214" i="2"/>
  <c r="BE214" i="2"/>
  <c r="AA214" i="2"/>
  <c r="AA213" i="2" s="1"/>
  <c r="Y214" i="2"/>
  <c r="W214" i="2"/>
  <c r="W213" i="2" s="1"/>
  <c r="BK214" i="2"/>
  <c r="BK213" i="2" s="1"/>
  <c r="N213" i="2" s="1"/>
  <c r="N94" i="2" s="1"/>
  <c r="N214" i="2"/>
  <c r="BI212" i="2"/>
  <c r="BH212" i="2"/>
  <c r="BG212" i="2"/>
  <c r="BF212" i="2"/>
  <c r="BE212" i="2"/>
  <c r="AA212" i="2"/>
  <c r="Y212" i="2"/>
  <c r="W212" i="2"/>
  <c r="BK212" i="2"/>
  <c r="N212" i="2"/>
  <c r="BI211" i="2"/>
  <c r="BH211" i="2"/>
  <c r="BG211" i="2"/>
  <c r="BE211" i="2"/>
  <c r="AA211" i="2"/>
  <c r="AA210" i="2" s="1"/>
  <c r="Y211" i="2"/>
  <c r="Y210" i="2" s="1"/>
  <c r="W211" i="2"/>
  <c r="W210" i="2" s="1"/>
  <c r="BK211" i="2"/>
  <c r="N211" i="2"/>
  <c r="BF211" i="2" s="1"/>
  <c r="BI209" i="2"/>
  <c r="BH209" i="2"/>
  <c r="BG209" i="2"/>
  <c r="BF209" i="2"/>
  <c r="BE209" i="2"/>
  <c r="AA209" i="2"/>
  <c r="Y209" i="2"/>
  <c r="W209" i="2"/>
  <c r="BK209" i="2"/>
  <c r="N209" i="2"/>
  <c r="BI208" i="2"/>
  <c r="BH208" i="2"/>
  <c r="BG208" i="2"/>
  <c r="BE208" i="2"/>
  <c r="AA208" i="2"/>
  <c r="Y208" i="2"/>
  <c r="W208" i="2"/>
  <c r="BK208" i="2"/>
  <c r="N208" i="2"/>
  <c r="BF208" i="2" s="1"/>
  <c r="BI207" i="2"/>
  <c r="BH207" i="2"/>
  <c r="BG207" i="2"/>
  <c r="BF207" i="2"/>
  <c r="BE207" i="2"/>
  <c r="AA207" i="2"/>
  <c r="Y207" i="2"/>
  <c r="W207" i="2"/>
  <c r="BK207" i="2"/>
  <c r="N207" i="2"/>
  <c r="BI206" i="2"/>
  <c r="BH206" i="2"/>
  <c r="BG206" i="2"/>
  <c r="BE206" i="2"/>
  <c r="AA206" i="2"/>
  <c r="Y206" i="2"/>
  <c r="W206" i="2"/>
  <c r="BK206" i="2"/>
  <c r="N206" i="2"/>
  <c r="BF206" i="2" s="1"/>
  <c r="BI205" i="2"/>
  <c r="BH205" i="2"/>
  <c r="BG205" i="2"/>
  <c r="BF205" i="2"/>
  <c r="BE205" i="2"/>
  <c r="AA205" i="2"/>
  <c r="Y205" i="2"/>
  <c r="W205" i="2"/>
  <c r="BK205" i="2"/>
  <c r="N205" i="2"/>
  <c r="BI204" i="2"/>
  <c r="BH204" i="2"/>
  <c r="BG204" i="2"/>
  <c r="BE204" i="2"/>
  <c r="AA204" i="2"/>
  <c r="Y204" i="2"/>
  <c r="W204" i="2"/>
  <c r="BK204" i="2"/>
  <c r="N204" i="2"/>
  <c r="BF204" i="2" s="1"/>
  <c r="BI203" i="2"/>
  <c r="BH203" i="2"/>
  <c r="BG203" i="2"/>
  <c r="BF203" i="2"/>
  <c r="BE203" i="2"/>
  <c r="AA203" i="2"/>
  <c r="Y203" i="2"/>
  <c r="W203" i="2"/>
  <c r="BK203" i="2"/>
  <c r="N203" i="2"/>
  <c r="BI202" i="2"/>
  <c r="BH202" i="2"/>
  <c r="BG202" i="2"/>
  <c r="BE202" i="2"/>
  <c r="AA202" i="2"/>
  <c r="Y202" i="2"/>
  <c r="W202" i="2"/>
  <c r="BK202" i="2"/>
  <c r="N202" i="2"/>
  <c r="BF202" i="2" s="1"/>
  <c r="BI201" i="2"/>
  <c r="BH201" i="2"/>
  <c r="BG201" i="2"/>
  <c r="BF201" i="2"/>
  <c r="BE201" i="2"/>
  <c r="AA201" i="2"/>
  <c r="Y201" i="2"/>
  <c r="W201" i="2"/>
  <c r="BK201" i="2"/>
  <c r="N201" i="2"/>
  <c r="BI200" i="2"/>
  <c r="BH200" i="2"/>
  <c r="BG200" i="2"/>
  <c r="BE200" i="2"/>
  <c r="AA200" i="2"/>
  <c r="Y200" i="2"/>
  <c r="W200" i="2"/>
  <c r="BK200" i="2"/>
  <c r="N200" i="2"/>
  <c r="BF200" i="2" s="1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E198" i="2"/>
  <c r="AA198" i="2"/>
  <c r="Y198" i="2"/>
  <c r="W198" i="2"/>
  <c r="BK198" i="2"/>
  <c r="N198" i="2"/>
  <c r="BF198" i="2" s="1"/>
  <c r="BI197" i="2"/>
  <c r="BH197" i="2"/>
  <c r="BG197" i="2"/>
  <c r="BF197" i="2"/>
  <c r="BE197" i="2"/>
  <c r="AA197" i="2"/>
  <c r="Y197" i="2"/>
  <c r="W197" i="2"/>
  <c r="BK197" i="2"/>
  <c r="N197" i="2"/>
  <c r="BI196" i="2"/>
  <c r="BH196" i="2"/>
  <c r="BG196" i="2"/>
  <c r="BE196" i="2"/>
  <c r="AA196" i="2"/>
  <c r="Y196" i="2"/>
  <c r="W196" i="2"/>
  <c r="BK196" i="2"/>
  <c r="N196" i="2"/>
  <c r="BF196" i="2" s="1"/>
  <c r="BI195" i="2"/>
  <c r="BH195" i="2"/>
  <c r="BG195" i="2"/>
  <c r="BF195" i="2"/>
  <c r="BE195" i="2"/>
  <c r="AA195" i="2"/>
  <c r="Y195" i="2"/>
  <c r="W195" i="2"/>
  <c r="BK195" i="2"/>
  <c r="N195" i="2"/>
  <c r="BI194" i="2"/>
  <c r="BH194" i="2"/>
  <c r="BG194" i="2"/>
  <c r="BE194" i="2"/>
  <c r="AA194" i="2"/>
  <c r="Y194" i="2"/>
  <c r="W194" i="2"/>
  <c r="BK194" i="2"/>
  <c r="N194" i="2"/>
  <c r="BF194" i="2" s="1"/>
  <c r="BI193" i="2"/>
  <c r="BH193" i="2"/>
  <c r="BG193" i="2"/>
  <c r="BF193" i="2"/>
  <c r="BE193" i="2"/>
  <c r="AA193" i="2"/>
  <c r="AA192" i="2" s="1"/>
  <c r="Y193" i="2"/>
  <c r="Y192" i="2" s="1"/>
  <c r="W193" i="2"/>
  <c r="W192" i="2" s="1"/>
  <c r="BK193" i="2"/>
  <c r="BK192" i="2" s="1"/>
  <c r="N192" i="2" s="1"/>
  <c r="N92" i="2" s="1"/>
  <c r="N193" i="2"/>
  <c r="BI191" i="2"/>
  <c r="BH191" i="2"/>
  <c r="BG191" i="2"/>
  <c r="BE191" i="2"/>
  <c r="AA191" i="2"/>
  <c r="Y191" i="2"/>
  <c r="W191" i="2"/>
  <c r="BK191" i="2"/>
  <c r="N191" i="2"/>
  <c r="BF191" i="2" s="1"/>
  <c r="BI190" i="2"/>
  <c r="BH190" i="2"/>
  <c r="BG190" i="2"/>
  <c r="BE190" i="2"/>
  <c r="AA190" i="2"/>
  <c r="Y190" i="2"/>
  <c r="W190" i="2"/>
  <c r="BK190" i="2"/>
  <c r="N190" i="2"/>
  <c r="BF190" i="2" s="1"/>
  <c r="BI189" i="2"/>
  <c r="BH189" i="2"/>
  <c r="BG189" i="2"/>
  <c r="BE189" i="2"/>
  <c r="AA189" i="2"/>
  <c r="Y189" i="2"/>
  <c r="W189" i="2"/>
  <c r="BK189" i="2"/>
  <c r="N189" i="2"/>
  <c r="BF189" i="2" s="1"/>
  <c r="BI188" i="2"/>
  <c r="BH188" i="2"/>
  <c r="BG188" i="2"/>
  <c r="BE188" i="2"/>
  <c r="AA188" i="2"/>
  <c r="Y188" i="2"/>
  <c r="W188" i="2"/>
  <c r="BK188" i="2"/>
  <c r="N188" i="2"/>
  <c r="BF188" i="2" s="1"/>
  <c r="BI187" i="2"/>
  <c r="BH187" i="2"/>
  <c r="BG187" i="2"/>
  <c r="BE187" i="2"/>
  <c r="AA187" i="2"/>
  <c r="Y187" i="2"/>
  <c r="W187" i="2"/>
  <c r="BK187" i="2"/>
  <c r="N187" i="2"/>
  <c r="BF187" i="2" s="1"/>
  <c r="BI186" i="2"/>
  <c r="BH186" i="2"/>
  <c r="BG186" i="2"/>
  <c r="BE186" i="2"/>
  <c r="AA186" i="2"/>
  <c r="AA185" i="2" s="1"/>
  <c r="Y186" i="2"/>
  <c r="Y185" i="2" s="1"/>
  <c r="W186" i="2"/>
  <c r="BK186" i="2"/>
  <c r="BK185" i="2" s="1"/>
  <c r="N185" i="2" s="1"/>
  <c r="N91" i="2" s="1"/>
  <c r="N186" i="2"/>
  <c r="BF186" i="2" s="1"/>
  <c r="BI184" i="2"/>
  <c r="BH184" i="2"/>
  <c r="BG184" i="2"/>
  <c r="BF184" i="2"/>
  <c r="BE184" i="2"/>
  <c r="AA184" i="2"/>
  <c r="Y184" i="2"/>
  <c r="W184" i="2"/>
  <c r="BK184" i="2"/>
  <c r="N184" i="2"/>
  <c r="BI183" i="2"/>
  <c r="BH183" i="2"/>
  <c r="BG183" i="2"/>
  <c r="BE183" i="2"/>
  <c r="AA183" i="2"/>
  <c r="Y183" i="2"/>
  <c r="W183" i="2"/>
  <c r="BK183" i="2"/>
  <c r="N183" i="2"/>
  <c r="BF183" i="2" s="1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E181" i="2"/>
  <c r="AA181" i="2"/>
  <c r="Y181" i="2"/>
  <c r="W181" i="2"/>
  <c r="BK181" i="2"/>
  <c r="N181" i="2"/>
  <c r="BF181" i="2" s="1"/>
  <c r="BI180" i="2"/>
  <c r="BH180" i="2"/>
  <c r="BG180" i="2"/>
  <c r="BF180" i="2"/>
  <c r="BE180" i="2"/>
  <c r="AA180" i="2"/>
  <c r="Y180" i="2"/>
  <c r="W180" i="2"/>
  <c r="BK180" i="2"/>
  <c r="N180" i="2"/>
  <c r="BI179" i="2"/>
  <c r="BH179" i="2"/>
  <c r="BG179" i="2"/>
  <c r="BE179" i="2"/>
  <c r="AA179" i="2"/>
  <c r="Y179" i="2"/>
  <c r="W179" i="2"/>
  <c r="BK179" i="2"/>
  <c r="N179" i="2"/>
  <c r="BF179" i="2" s="1"/>
  <c r="BI178" i="2"/>
  <c r="BH178" i="2"/>
  <c r="BG178" i="2"/>
  <c r="BF178" i="2"/>
  <c r="BE178" i="2"/>
  <c r="AA178" i="2"/>
  <c r="Y178" i="2"/>
  <c r="W178" i="2"/>
  <c r="BK178" i="2"/>
  <c r="N178" i="2"/>
  <c r="BI177" i="2"/>
  <c r="BH177" i="2"/>
  <c r="BG177" i="2"/>
  <c r="BE177" i="2"/>
  <c r="AA177" i="2"/>
  <c r="Y177" i="2"/>
  <c r="W177" i="2"/>
  <c r="BK177" i="2"/>
  <c r="N177" i="2"/>
  <c r="BF177" i="2" s="1"/>
  <c r="BI176" i="2"/>
  <c r="BH176" i="2"/>
  <c r="BG176" i="2"/>
  <c r="BF176" i="2"/>
  <c r="BE176" i="2"/>
  <c r="AA176" i="2"/>
  <c r="Y176" i="2"/>
  <c r="W176" i="2"/>
  <c r="BK176" i="2"/>
  <c r="N176" i="2"/>
  <c r="BI175" i="2"/>
  <c r="BH175" i="2"/>
  <c r="BG175" i="2"/>
  <c r="BE175" i="2"/>
  <c r="AA175" i="2"/>
  <c r="Y175" i="2"/>
  <c r="W175" i="2"/>
  <c r="BK175" i="2"/>
  <c r="N175" i="2"/>
  <c r="BF175" i="2" s="1"/>
  <c r="BI174" i="2"/>
  <c r="BH174" i="2"/>
  <c r="BG174" i="2"/>
  <c r="BF174" i="2"/>
  <c r="BE174" i="2"/>
  <c r="AA174" i="2"/>
  <c r="Y174" i="2"/>
  <c r="W174" i="2"/>
  <c r="BK174" i="2"/>
  <c r="N174" i="2"/>
  <c r="BI173" i="2"/>
  <c r="BH173" i="2"/>
  <c r="BG173" i="2"/>
  <c r="BE173" i="2"/>
  <c r="AA173" i="2"/>
  <c r="Y173" i="2"/>
  <c r="W173" i="2"/>
  <c r="BK173" i="2"/>
  <c r="N173" i="2"/>
  <c r="BF173" i="2" s="1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E171" i="2"/>
  <c r="AA171" i="2"/>
  <c r="Y171" i="2"/>
  <c r="W171" i="2"/>
  <c r="BK171" i="2"/>
  <c r="N171" i="2"/>
  <c r="BF171" i="2" s="1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E169" i="2"/>
  <c r="AA169" i="2"/>
  <c r="Y169" i="2"/>
  <c r="W169" i="2"/>
  <c r="BK169" i="2"/>
  <c r="N169" i="2"/>
  <c r="BF169" i="2" s="1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E167" i="2"/>
  <c r="AA167" i="2"/>
  <c r="Y167" i="2"/>
  <c r="W167" i="2"/>
  <c r="BK167" i="2"/>
  <c r="N167" i="2"/>
  <c r="BF167" i="2" s="1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E159" i="2"/>
  <c r="AA159" i="2"/>
  <c r="Y159" i="2"/>
  <c r="W159" i="2"/>
  <c r="BK159" i="2"/>
  <c r="N159" i="2"/>
  <c r="BF159" i="2" s="1"/>
  <c r="BI158" i="2"/>
  <c r="BH158" i="2"/>
  <c r="BG158" i="2"/>
  <c r="BF158" i="2"/>
  <c r="BE158" i="2"/>
  <c r="AA158" i="2"/>
  <c r="Y158" i="2"/>
  <c r="W158" i="2"/>
  <c r="BK158" i="2"/>
  <c r="N158" i="2"/>
  <c r="BI156" i="2"/>
  <c r="BH156" i="2"/>
  <c r="BG156" i="2"/>
  <c r="BE156" i="2"/>
  <c r="AA156" i="2"/>
  <c r="Y156" i="2"/>
  <c r="W156" i="2"/>
  <c r="BK156" i="2"/>
  <c r="N156" i="2"/>
  <c r="BF156" i="2" s="1"/>
  <c r="BI154" i="2"/>
  <c r="BH154" i="2"/>
  <c r="BG154" i="2"/>
  <c r="BF154" i="2"/>
  <c r="BE154" i="2"/>
  <c r="AA154" i="2"/>
  <c r="Y154" i="2"/>
  <c r="W154" i="2"/>
  <c r="BK154" i="2"/>
  <c r="N154" i="2"/>
  <c r="BI152" i="2"/>
  <c r="BH152" i="2"/>
  <c r="BG152" i="2"/>
  <c r="BE152" i="2"/>
  <c r="AA152" i="2"/>
  <c r="Y152" i="2"/>
  <c r="W152" i="2"/>
  <c r="BK152" i="2"/>
  <c r="N152" i="2"/>
  <c r="BF152" i="2" s="1"/>
  <c r="BI150" i="2"/>
  <c r="BH150" i="2"/>
  <c r="BG150" i="2"/>
  <c r="BF150" i="2"/>
  <c r="BE150" i="2"/>
  <c r="AA150" i="2"/>
  <c r="Y150" i="2"/>
  <c r="W150" i="2"/>
  <c r="BK150" i="2"/>
  <c r="N150" i="2"/>
  <c r="BI148" i="2"/>
  <c r="BH148" i="2"/>
  <c r="BG148" i="2"/>
  <c r="BE148" i="2"/>
  <c r="AA148" i="2"/>
  <c r="AA147" i="2" s="1"/>
  <c r="Y148" i="2"/>
  <c r="Y147" i="2" s="1"/>
  <c r="W148" i="2"/>
  <c r="W147" i="2" s="1"/>
  <c r="BK148" i="2"/>
  <c r="BK147" i="2" s="1"/>
  <c r="N147" i="2" s="1"/>
  <c r="N90" i="2" s="1"/>
  <c r="N148" i="2"/>
  <c r="BF148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E144" i="2"/>
  <c r="AA144" i="2"/>
  <c r="Y144" i="2"/>
  <c r="W144" i="2"/>
  <c r="BK144" i="2"/>
  <c r="N144" i="2"/>
  <c r="BF144" i="2" s="1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E142" i="2"/>
  <c r="AA142" i="2"/>
  <c r="Y142" i="2"/>
  <c r="W142" i="2"/>
  <c r="BK142" i="2"/>
  <c r="N142" i="2"/>
  <c r="BF142" i="2" s="1"/>
  <c r="BI141" i="2"/>
  <c r="BH141" i="2"/>
  <c r="BG141" i="2"/>
  <c r="BE141" i="2"/>
  <c r="AA141" i="2"/>
  <c r="Y141" i="2"/>
  <c r="W141" i="2"/>
  <c r="BK141" i="2"/>
  <c r="N141" i="2"/>
  <c r="BF141" i="2" s="1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E139" i="2"/>
  <c r="AA139" i="2"/>
  <c r="Y139" i="2"/>
  <c r="W139" i="2"/>
  <c r="BK139" i="2"/>
  <c r="N139" i="2"/>
  <c r="BF139" i="2" s="1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E137" i="2"/>
  <c r="AA137" i="2"/>
  <c r="Y137" i="2"/>
  <c r="W137" i="2"/>
  <c r="BK137" i="2"/>
  <c r="N137" i="2"/>
  <c r="BF137" i="2" s="1"/>
  <c r="BI136" i="2"/>
  <c r="BH136" i="2"/>
  <c r="BG136" i="2"/>
  <c r="BE136" i="2"/>
  <c r="AA136" i="2"/>
  <c r="Y136" i="2"/>
  <c r="W136" i="2"/>
  <c r="BK136" i="2"/>
  <c r="N136" i="2"/>
  <c r="BF136" i="2" s="1"/>
  <c r="BI135" i="2"/>
  <c r="BH135" i="2"/>
  <c r="BG135" i="2"/>
  <c r="BE135" i="2"/>
  <c r="AA135" i="2"/>
  <c r="Y135" i="2"/>
  <c r="W135" i="2"/>
  <c r="BK135" i="2"/>
  <c r="N135" i="2"/>
  <c r="BF135" i="2" s="1"/>
  <c r="BI134" i="2"/>
  <c r="BH134" i="2"/>
  <c r="BG134" i="2"/>
  <c r="BE134" i="2"/>
  <c r="AA134" i="2"/>
  <c r="Y134" i="2"/>
  <c r="W134" i="2"/>
  <c r="BK134" i="2"/>
  <c r="N134" i="2"/>
  <c r="BF134" i="2" s="1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E132" i="2"/>
  <c r="AA132" i="2"/>
  <c r="Y132" i="2"/>
  <c r="W132" i="2"/>
  <c r="BK132" i="2"/>
  <c r="N132" i="2"/>
  <c r="BF132" i="2" s="1"/>
  <c r="BI131" i="2"/>
  <c r="BH131" i="2"/>
  <c r="BG131" i="2"/>
  <c r="BE131" i="2"/>
  <c r="AA131" i="2"/>
  <c r="Y131" i="2"/>
  <c r="W131" i="2"/>
  <c r="BK131" i="2"/>
  <c r="N131" i="2"/>
  <c r="BF131" i="2" s="1"/>
  <c r="BI130" i="2"/>
  <c r="BH130" i="2"/>
  <c r="BG130" i="2"/>
  <c r="BE130" i="2"/>
  <c r="AA130" i="2"/>
  <c r="Y130" i="2"/>
  <c r="W130" i="2"/>
  <c r="BK130" i="2"/>
  <c r="N130" i="2"/>
  <c r="BF130" i="2" s="1"/>
  <c r="BI129" i="2"/>
  <c r="BH129" i="2"/>
  <c r="BG129" i="2"/>
  <c r="BE129" i="2"/>
  <c r="M31" i="2" s="1"/>
  <c r="AV88" i="1" s="1"/>
  <c r="AA129" i="2"/>
  <c r="Y129" i="2"/>
  <c r="W129" i="2"/>
  <c r="BK129" i="2"/>
  <c r="N129" i="2"/>
  <c r="BF129" i="2" s="1"/>
  <c r="BI128" i="2"/>
  <c r="BH128" i="2"/>
  <c r="BG128" i="2"/>
  <c r="BE128" i="2"/>
  <c r="AA128" i="2"/>
  <c r="Y128" i="2"/>
  <c r="W128" i="2"/>
  <c r="BK128" i="2"/>
  <c r="N128" i="2"/>
  <c r="BF128" i="2" s="1"/>
  <c r="BI127" i="2"/>
  <c r="BH127" i="2"/>
  <c r="BG127" i="2"/>
  <c r="BE127" i="2"/>
  <c r="AA127" i="2"/>
  <c r="Y127" i="2"/>
  <c r="W127" i="2"/>
  <c r="BK127" i="2"/>
  <c r="N127" i="2"/>
  <c r="BF127" i="2" s="1"/>
  <c r="BI126" i="2"/>
  <c r="BH126" i="2"/>
  <c r="BG126" i="2"/>
  <c r="BE126" i="2"/>
  <c r="AA126" i="2"/>
  <c r="Y126" i="2"/>
  <c r="Y125" i="2" s="1"/>
  <c r="Y124" i="2" s="1"/>
  <c r="Y123" i="2" s="1"/>
  <c r="W126" i="2"/>
  <c r="W125" i="2" s="1"/>
  <c r="W124" i="2" s="1"/>
  <c r="W123" i="2" s="1"/>
  <c r="AU88" i="1" s="1"/>
  <c r="AU87" i="1" s="1"/>
  <c r="BK126" i="2"/>
  <c r="BK125" i="2" s="1"/>
  <c r="N126" i="2"/>
  <c r="BF126" i="2" s="1"/>
  <c r="F120" i="2"/>
  <c r="M119" i="2"/>
  <c r="F117" i="2"/>
  <c r="F115" i="2"/>
  <c r="BI105" i="2"/>
  <c r="BH105" i="2"/>
  <c r="BG105" i="2"/>
  <c r="BE105" i="2"/>
  <c r="BI104" i="2"/>
  <c r="BH104" i="2"/>
  <c r="BG104" i="2"/>
  <c r="BE10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BI100" i="2"/>
  <c r="H35" i="2" s="1"/>
  <c r="BD88" i="1" s="1"/>
  <c r="BH100" i="2"/>
  <c r="H34" i="2" s="1"/>
  <c r="BC88" i="1" s="1"/>
  <c r="BC87" i="1" s="1"/>
  <c r="BG100" i="2"/>
  <c r="H33" i="2" s="1"/>
  <c r="BB88" i="1" s="1"/>
  <c r="BE100" i="2"/>
  <c r="H31" i="2" s="1"/>
  <c r="AZ88" i="1" s="1"/>
  <c r="F83" i="2"/>
  <c r="F82" i="2"/>
  <c r="F80" i="2"/>
  <c r="F78" i="2"/>
  <c r="O20" i="2"/>
  <c r="E20" i="2"/>
  <c r="M83" i="2" s="1"/>
  <c r="O19" i="2"/>
  <c r="O17" i="2"/>
  <c r="E17" i="2"/>
  <c r="M82" i="2" s="1"/>
  <c r="O16" i="2"/>
  <c r="O11" i="2"/>
  <c r="E11" i="2"/>
  <c r="F119" i="2" s="1"/>
  <c r="O10" i="2"/>
  <c r="O8" i="2"/>
  <c r="M80" i="2" s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BK124" i="2" l="1"/>
  <c r="N125" i="2"/>
  <c r="N89" i="2" s="1"/>
  <c r="Y123" i="3"/>
  <c r="Y122" i="3" s="1"/>
  <c r="BK122" i="4"/>
  <c r="N123" i="4"/>
  <c r="N90" i="4" s="1"/>
  <c r="BB87" i="1"/>
  <c r="W34" i="1"/>
  <c r="AY87" i="1"/>
  <c r="AA124" i="2"/>
  <c r="AA123" i="2" s="1"/>
  <c r="N124" i="3"/>
  <c r="N90" i="3" s="1"/>
  <c r="BK123" i="3"/>
  <c r="BD87" i="1"/>
  <c r="W35" i="1" s="1"/>
  <c r="F83" i="4"/>
  <c r="M120" i="2"/>
  <c r="M84" i="3"/>
  <c r="M83" i="4"/>
  <c r="F78" i="3"/>
  <c r="BK221" i="2"/>
  <c r="N221" i="2" s="1"/>
  <c r="N97" i="2" s="1"/>
  <c r="M84" i="4"/>
  <c r="F78" i="4"/>
  <c r="H32" i="4"/>
  <c r="AZ90" i="1" s="1"/>
  <c r="AZ87" i="1" s="1"/>
  <c r="M117" i="2"/>
  <c r="M81" i="3"/>
  <c r="F83" i="3"/>
  <c r="AV87" i="1" l="1"/>
  <c r="BK122" i="3"/>
  <c r="N122" i="3" s="1"/>
  <c r="N88" i="3" s="1"/>
  <c r="N123" i="3"/>
  <c r="N89" i="3" s="1"/>
  <c r="N122" i="4"/>
  <c r="N89" i="4" s="1"/>
  <c r="BK121" i="4"/>
  <c r="N121" i="4" s="1"/>
  <c r="N88" i="4" s="1"/>
  <c r="W33" i="1"/>
  <c r="AX87" i="1"/>
  <c r="N124" i="2"/>
  <c r="N88" i="2" s="1"/>
  <c r="BK123" i="2"/>
  <c r="N123" i="2" s="1"/>
  <c r="N87" i="2" s="1"/>
  <c r="N101" i="3" l="1"/>
  <c r="BF101" i="3" s="1"/>
  <c r="N102" i="3"/>
  <c r="BF102" i="3" s="1"/>
  <c r="N98" i="3"/>
  <c r="N103" i="3"/>
  <c r="BF103" i="3" s="1"/>
  <c r="N99" i="3"/>
  <c r="BF99" i="3" s="1"/>
  <c r="M27" i="3"/>
  <c r="N100" i="3"/>
  <c r="BF100" i="3" s="1"/>
  <c r="N104" i="2"/>
  <c r="BF104" i="2" s="1"/>
  <c r="N100" i="2"/>
  <c r="N103" i="2"/>
  <c r="BF103" i="2" s="1"/>
  <c r="N105" i="2"/>
  <c r="BF105" i="2" s="1"/>
  <c r="N101" i="2"/>
  <c r="BF101" i="2" s="1"/>
  <c r="M26" i="2"/>
  <c r="N102" i="2"/>
  <c r="BF102" i="2" s="1"/>
  <c r="N101" i="4"/>
  <c r="BF101" i="4" s="1"/>
  <c r="N97" i="4"/>
  <c r="N102" i="4"/>
  <c r="BF102" i="4" s="1"/>
  <c r="N98" i="4"/>
  <c r="BF98" i="4" s="1"/>
  <c r="M27" i="4"/>
  <c r="N99" i="4"/>
  <c r="BF99" i="4" s="1"/>
  <c r="N100" i="4"/>
  <c r="BF100" i="4" s="1"/>
  <c r="BF98" i="3" l="1"/>
  <c r="N97" i="3"/>
  <c r="N96" i="4"/>
  <c r="BF97" i="4"/>
  <c r="BF100" i="2"/>
  <c r="N99" i="2"/>
  <c r="H33" i="4" l="1"/>
  <c r="BA90" i="1" s="1"/>
  <c r="M33" i="4"/>
  <c r="AW90" i="1" s="1"/>
  <c r="AT90" i="1" s="1"/>
  <c r="M32" i="2"/>
  <c r="AW88" i="1" s="1"/>
  <c r="AT88" i="1" s="1"/>
  <c r="H32" i="2"/>
  <c r="BA88" i="1" s="1"/>
  <c r="BA87" i="1" s="1"/>
  <c r="M28" i="4"/>
  <c r="L104" i="4"/>
  <c r="M33" i="3"/>
  <c r="AW89" i="1" s="1"/>
  <c r="AT89" i="1" s="1"/>
  <c r="H33" i="3"/>
  <c r="BA89" i="1" s="1"/>
  <c r="M27" i="2"/>
  <c r="L107" i="2"/>
  <c r="M28" i="3"/>
  <c r="L105" i="3"/>
  <c r="AS90" i="1" l="1"/>
  <c r="M30" i="4"/>
  <c r="AW87" i="1"/>
  <c r="W32" i="1"/>
  <c r="AS89" i="1"/>
  <c r="M30" i="3"/>
  <c r="AS88" i="1"/>
  <c r="AS87" i="1" s="1"/>
  <c r="M29" i="2"/>
  <c r="AG88" i="1" l="1"/>
  <c r="L37" i="2"/>
  <c r="AG89" i="1"/>
  <c r="AN89" i="1" s="1"/>
  <c r="L38" i="3"/>
  <c r="AG90" i="1"/>
  <c r="AN90" i="1" s="1"/>
  <c r="L38" i="4"/>
  <c r="AK32" i="1"/>
  <c r="AT87" i="1"/>
  <c r="AN88" i="1" l="1"/>
  <c r="AG87" i="1"/>
  <c r="AG93" i="1" l="1"/>
  <c r="AK26" i="1"/>
  <c r="AG94" i="1"/>
  <c r="AN87" i="1"/>
  <c r="AG96" i="1"/>
  <c r="AG95" i="1"/>
  <c r="AG92" i="1" l="1"/>
  <c r="CD93" i="1"/>
  <c r="AV93" i="1"/>
  <c r="BY93" i="1" s="1"/>
  <c r="CD95" i="1"/>
  <c r="AV95" i="1"/>
  <c r="BY95" i="1" s="1"/>
  <c r="CD96" i="1"/>
  <c r="AV96" i="1"/>
  <c r="BY96" i="1" s="1"/>
  <c r="CD94" i="1"/>
  <c r="AV94" i="1"/>
  <c r="BY94" i="1" s="1"/>
  <c r="AN94" i="1" l="1"/>
  <c r="AN95" i="1"/>
  <c r="AK31" i="1"/>
  <c r="AN93" i="1"/>
  <c r="AN92" i="1" s="1"/>
  <c r="AN98" i="1" s="1"/>
  <c r="AN96" i="1"/>
  <c r="W31" i="1"/>
  <c r="AK27" i="1"/>
  <c r="AK29" i="1" s="1"/>
  <c r="AK37" i="1" s="1"/>
  <c r="AG98" i="1"/>
</calcChain>
</file>

<file path=xl/sharedStrings.xml><?xml version="1.0" encoding="utf-8"?>
<sst xmlns="http://schemas.openxmlformats.org/spreadsheetml/2006/main" count="3345" uniqueCount="651">
  <si>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</si>
  <si>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</si>
  <si>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</si>
  <si>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</si>
  <si>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</si>
  <si>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</si>
  <si>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</si>
  <si>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</si>
  <si>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</si>
  <si>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</si>
  <si>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</si>
  <si>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</si>
  <si>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</si>
  <si>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</si>
  <si>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</si>
  <si>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</si>
  <si>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</si>
  <si>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1713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</si>
  <si>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</si>
  <si>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</si>
  <si>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TUL - stavební úpravy obj. č. 376/1, Liberec-Harcov</t>
  </si>
  <si>
    <t>JKSO:</t>
  </si>
  <si>
    <t/>
  </si>
  <si>
    <t>CC-CZ:</t>
  </si>
  <si>
    <t>Místo:</t>
  </si>
  <si>
    <t xml:space="preserve"> </t>
  </si>
  <si>
    <t>Datum:</t>
  </si>
  <si>
    <t>15.6.2017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</si>
  <si>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</si>
  <si>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</si>
  <si>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</si>
  <si>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</si>
  <si>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</si>
  <si>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</si>
  <si>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</si>
  <si>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</si>
  <si>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</si>
  <si>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</si>
  <si>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</si>
  <si>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</si>
  <si>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</si>
  <si>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</si>
  <si>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</si>
  <si>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</si>
  <si>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</si>
  <si>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</si>
  <si>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</si>
  <si>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</si>
  <si>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</si>
  <si>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</si>
  <si>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</si>
  <si>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</si>
  <si>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</si>
  <si>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</si>
  <si>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</si>
  <si>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</si>
  <si>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</si>
  <si>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</si>
  <si>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</si>
  <si>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</si>
  <si>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</si>
  <si>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</si>
  <si>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</si>
  <si>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</si>
  <si>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</si>
  <si>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</si>
  <si>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</si>
  <si>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</si>
  <si>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</si>
  <si>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</si>
  <si>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</si>
  <si>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</si>
  <si>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</si>
  <si>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</si>
  <si>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</si>
  <si>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</si>
  <si>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</si>
  <si>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</si>
  <si>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{feae67cf-6f4e-4f08-8e99-821c1d6eab75}</t>
  </si>
  <si>
    <t>{00000000-0000-0000-0000-000000000000}</t>
  </si>
  <si>
    <t>/</t>
  </si>
  <si>
    <t>1</t>
  </si>
  <si>
    <t>###NOINSERT###</t>
  </si>
  <si>
    <t>01</t>
  </si>
  <si>
    <t>Venkovní vodovod</t>
  </si>
  <si>
    <t>{491799c1-8c41-44e5-aaba-c77807fc5ad0}</t>
  </si>
  <si>
    <t>02</t>
  </si>
  <si>
    <t>Vsazení šachty na kanalizaci</t>
  </si>
  <si>
    <t>{5d28f941-91ba-4587-946a-cefbc6e29c6f}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</si>
  <si>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</si>
  <si>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</si>
  <si>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</si>
  <si>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</si>
  <si>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</si>
  <si>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</si>
  <si>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</si>
  <si>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</si>
  <si>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</si>
  <si>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</si>
  <si>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</si>
  <si>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</si>
  <si>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</si>
  <si>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</si>
  <si>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</si>
  <si>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Ing. Michal Vodňanský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</si>
  <si>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</si>
  <si>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</si>
  <si>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</si>
  <si>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</si>
  <si>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</si>
  <si>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</si>
  <si>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</si>
  <si>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</si>
  <si>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</si>
  <si>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</si>
  <si>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</si>
  <si>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</si>
  <si>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</si>
  <si>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</si>
  <si>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 xml:space="preserve">    734 - Ústřední vytápění - armatury</t>
  </si>
  <si>
    <t>VP -   Vícepráce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</si>
  <si>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</si>
  <si>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</si>
  <si>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</si>
  <si>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</si>
  <si>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</si>
  <si>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</si>
  <si>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</si>
  <si>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</si>
  <si>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</si>
  <si>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</si>
  <si>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</si>
  <si>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</si>
  <si>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</si>
  <si>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</si>
  <si>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</si>
  <si>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</si>
  <si>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</si>
  <si>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</si>
  <si>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</si>
  <si>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</si>
  <si>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</si>
  <si>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</si>
  <si>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</si>
  <si>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</si>
  <si>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</si>
  <si>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</si>
  <si>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721173401</t>
  </si>
  <si>
    <t>Potrubí kanalizační plastové svodné systém KG DN 110</t>
  </si>
  <si>
    <t>m</t>
  </si>
  <si>
    <t>16</t>
  </si>
  <si>
    <t>-268684318</t>
  </si>
  <si>
    <t>721173402</t>
  </si>
  <si>
    <t>Potrubí kanalizační plastové svodné systém KG DN 125</t>
  </si>
  <si>
    <t>994934704</t>
  </si>
  <si>
    <t>3</t>
  </si>
  <si>
    <t>721173403</t>
  </si>
  <si>
    <t>Potrubí kanalizační plastové svodné systém KG DN 160</t>
  </si>
  <si>
    <t>1262849328</t>
  </si>
  <si>
    <t>4</t>
  </si>
  <si>
    <t>721174024</t>
  </si>
  <si>
    <t>Potrubí kanalizační z PP odpadní systém HT DN 70</t>
  </si>
  <si>
    <t>1109852984</t>
  </si>
  <si>
    <t>5</t>
  </si>
  <si>
    <t>721174025</t>
  </si>
  <si>
    <t>Potrubí kanalizační z PP odpadní systém HT DN 100</t>
  </si>
  <si>
    <t>1246141795</t>
  </si>
  <si>
    <t>6</t>
  </si>
  <si>
    <t>721174042</t>
  </si>
  <si>
    <t>Potrubí kanalizační z PP připojovací systém HT DN 40</t>
  </si>
  <si>
    <t>-1116594008</t>
  </si>
  <si>
    <t>7</t>
  </si>
  <si>
    <t>721174043</t>
  </si>
  <si>
    <t>Potrubí kanalizační z PP připojovací systém HT DN 50</t>
  </si>
  <si>
    <t>334046983</t>
  </si>
  <si>
    <t>8</t>
  </si>
  <si>
    <t>721174044</t>
  </si>
  <si>
    <t>Potrubí kanalizační z PP připojovací systém HT DN 70</t>
  </si>
  <si>
    <t>2081464104</t>
  </si>
  <si>
    <t>9</t>
  </si>
  <si>
    <t>721174045</t>
  </si>
  <si>
    <t>Potrubí kanalizační z PP připojovací systém HT DN 100</t>
  </si>
  <si>
    <t>-1997058700</t>
  </si>
  <si>
    <t>10</t>
  </si>
  <si>
    <t>721194104</t>
  </si>
  <si>
    <t>Vyvedení a upevnění odpadních výpustek DN 40</t>
  </si>
  <si>
    <t>kus</t>
  </si>
  <si>
    <t>59775068</t>
  </si>
  <si>
    <t>11</t>
  </si>
  <si>
    <t>721194105</t>
  </si>
  <si>
    <t>Vyvedení a upevnění odpadních výpustek DN 50</t>
  </si>
  <si>
    <t>-779888674</t>
  </si>
  <si>
    <t>12</t>
  </si>
  <si>
    <t>721194109</t>
  </si>
  <si>
    <t>Vyvedení a upevnění odpadních výpustek DN 100</t>
  </si>
  <si>
    <t>606118956</t>
  </si>
  <si>
    <t>13</t>
  </si>
  <si>
    <t>721226511</t>
  </si>
  <si>
    <t>Zápachová uzávěrka podomítková pro pračku a myčku DN 40</t>
  </si>
  <si>
    <t>-1850225748</t>
  </si>
  <si>
    <t>14</t>
  </si>
  <si>
    <t>721226520</t>
  </si>
  <si>
    <t>Odkapní nádobka se sifonem DN 32</t>
  </si>
  <si>
    <t>-1744596627</t>
  </si>
  <si>
    <t>721273152</t>
  </si>
  <si>
    <t>Hlavice ventilační polypropylen PP DN 75</t>
  </si>
  <si>
    <t>-1407254589</t>
  </si>
  <si>
    <t>721273153</t>
  </si>
  <si>
    <t>Hlavice ventilační polypropylen PP DN 110</t>
  </si>
  <si>
    <t>-1547280489</t>
  </si>
  <si>
    <t>17</t>
  </si>
  <si>
    <t>721274103</t>
  </si>
  <si>
    <t>Přivzdušňovací ventil venkovní odpadních potrubí DN 110</t>
  </si>
  <si>
    <t>351529548</t>
  </si>
  <si>
    <t>18</t>
  </si>
  <si>
    <t>721290111</t>
  </si>
  <si>
    <t>Zkouška těsnosti potrubí kanalizace vodou do DN 125</t>
  </si>
  <si>
    <t>-326175880</t>
  </si>
  <si>
    <t>19</t>
  </si>
  <si>
    <t>721290112</t>
  </si>
  <si>
    <t>Zkouška těsnosti potrubí kanalizace vodou do DN 200</t>
  </si>
  <si>
    <t>-869565242</t>
  </si>
  <si>
    <t>20</t>
  </si>
  <si>
    <t>721290123</t>
  </si>
  <si>
    <t>Zkouška těsnosti potrubí kanalizace kouřem do DN 300</t>
  </si>
  <si>
    <t>-18346162</t>
  </si>
  <si>
    <t>998721102</t>
  </si>
  <si>
    <t>Přesun hmot tonážní pro vnitřní kanalizace v objektech v do 12 m</t>
  </si>
  <si>
    <t>t</t>
  </si>
  <si>
    <t>1334025830</t>
  </si>
  <si>
    <t>22</t>
  </si>
  <si>
    <t>722173801</t>
  </si>
  <si>
    <t>Potrubí vodovodní plastové PP-RCT svar polyfuze SDR 9 D 16 - hlavní rozvod sv, tv, c</t>
  </si>
  <si>
    <t>568968514</t>
  </si>
  <si>
    <t>0+28</t>
  </si>
  <si>
    <t>VV</t>
  </si>
  <si>
    <t>23</t>
  </si>
  <si>
    <t>722173802</t>
  </si>
  <si>
    <t>Potrubí vodovodní plastové PP-RCT svar polyfuze SDR 9 D 20 - hlavní rozvod sv, tv, c</t>
  </si>
  <si>
    <t>599463248</t>
  </si>
  <si>
    <t>7 + 12</t>
  </si>
  <si>
    <t>24</t>
  </si>
  <si>
    <t>722173803</t>
  </si>
  <si>
    <t>Potrubí vodovodní plastové PP-RCT svar polyfuze SDR 9 D 25 - hlavní rozvod sv, tv, c</t>
  </si>
  <si>
    <t>28862096</t>
  </si>
  <si>
    <t>14+13</t>
  </si>
  <si>
    <t>25</t>
  </si>
  <si>
    <t>722173804</t>
  </si>
  <si>
    <t>Potrubí vodovodní plastové PP-RCT svar polyfuze SDR 9 D 32 - hlavní rozvod sv, tv, c</t>
  </si>
  <si>
    <t>-1620825333</t>
  </si>
  <si>
    <t>12+12</t>
  </si>
  <si>
    <t>26</t>
  </si>
  <si>
    <t>722173805</t>
  </si>
  <si>
    <t>Potrubí vodovodní plastové PP-RCT svar polyfuze SDR 9 D 40 - hlavní rozvod sv, tv, c</t>
  </si>
  <si>
    <t>-2095377995</t>
  </si>
  <si>
    <t>11+7</t>
  </si>
  <si>
    <t>27</t>
  </si>
  <si>
    <t>722173921</t>
  </si>
  <si>
    <t>Potrubí vodovodní plastové PP-RCT svar polyfuze SDR 9 D 16 - připojovací</t>
  </si>
  <si>
    <t>1098158844</t>
  </si>
  <si>
    <t>28</t>
  </si>
  <si>
    <t>722173922</t>
  </si>
  <si>
    <t>Potrubí vodovodní plastové PP-RCT svar polyfuze SDR 9 D 20 - připojovací</t>
  </si>
  <si>
    <t>-2017059050</t>
  </si>
  <si>
    <t>29</t>
  </si>
  <si>
    <t>722173923</t>
  </si>
  <si>
    <t>Potrubí vodovodní plastové PP-RCT svar polyfuze SDR 9 D 25 - připojovací</t>
  </si>
  <si>
    <t>-1487365930</t>
  </si>
  <si>
    <t>30</t>
  </si>
  <si>
    <t>722181211</t>
  </si>
  <si>
    <t>Ochrana vodovodního potrubí přilepenými termoizolačními trubicemi z PE tl do 6 mm DN do 22 mm</t>
  </si>
  <si>
    <t>-855996131</t>
  </si>
  <si>
    <t>31</t>
  </si>
  <si>
    <t>722181212</t>
  </si>
  <si>
    <t>Ochrana vodovodního potrubí přilepenými termoizolačními trubicemi z PE tl do 6 mm DN do 32 mm</t>
  </si>
  <si>
    <t>-1585597117</t>
  </si>
  <si>
    <t>32</t>
  </si>
  <si>
    <t>722181221</t>
  </si>
  <si>
    <t>Ochrana vodovodního potrubí přilepenými termoizolačními trubicemi z PE tl do 9 mm DN do 22 mm</t>
  </si>
  <si>
    <t>-498636426</t>
  </si>
  <si>
    <t>33</t>
  </si>
  <si>
    <t>722181222</t>
  </si>
  <si>
    <t>Ochrana vodovodního potrubí přilepenými termoizolačními trubicemi z PE tl do 9 mm DN do 45 mm</t>
  </si>
  <si>
    <t>-706543854</t>
  </si>
  <si>
    <t>34</t>
  </si>
  <si>
    <t>722181231</t>
  </si>
  <si>
    <t>Ochrana vodovodního potrubí přilepenými termoizolačními trubicemi z PE tl do 13 mm DN do 22 mm</t>
  </si>
  <si>
    <t>776819771</t>
  </si>
  <si>
    <t>35</t>
  </si>
  <si>
    <t>722181232</t>
  </si>
  <si>
    <t>Ochrana vodovodního potrubí přilepenými termoizolačními trubicemi z PE tl do 13 mm DN do 45 mm</t>
  </si>
  <si>
    <t>-1013509487</t>
  </si>
  <si>
    <t>36</t>
  </si>
  <si>
    <t>722181242</t>
  </si>
  <si>
    <t>Ochrana vodovodního potrubí přilepenými termoizolačními trubicemi z PE tl do 20 mm DN do 45 mm</t>
  </si>
  <si>
    <t>-2090592294</t>
  </si>
  <si>
    <t>37</t>
  </si>
  <si>
    <t>722190401</t>
  </si>
  <si>
    <t>Vyvedení a upevnění výpustku do DN 25</t>
  </si>
  <si>
    <t>1168481489</t>
  </si>
  <si>
    <t>38</t>
  </si>
  <si>
    <t>722231073</t>
  </si>
  <si>
    <t>Ventil zpětný G 3/4 PN 10 do 110°C se dvěma závity</t>
  </si>
  <si>
    <t>2005460689</t>
  </si>
  <si>
    <t>39</t>
  </si>
  <si>
    <t>722231075</t>
  </si>
  <si>
    <t>Ventil zpětný G 5/4 PN 10 do 110°C se dvěma závity</t>
  </si>
  <si>
    <t>1888806025</t>
  </si>
  <si>
    <t>40</t>
  </si>
  <si>
    <t>722231222</t>
  </si>
  <si>
    <t>Ventil pojistný mosazný G 3/4 PN 6 do 100°C k bojleru s vnitřním x vnějším závitem</t>
  </si>
  <si>
    <t>1574591098</t>
  </si>
  <si>
    <t>41</t>
  </si>
  <si>
    <t>722232044</t>
  </si>
  <si>
    <t>Kohout kulový přímý G 3/4 PN 42 do 185°C vnitřní závit</t>
  </si>
  <si>
    <t>-926889123</t>
  </si>
  <si>
    <t>42</t>
  </si>
  <si>
    <t>722232046</t>
  </si>
  <si>
    <t>Kohout kulový přímý G 5/4 PN 42 do 185°C vnitřní závit</t>
  </si>
  <si>
    <t>807113830</t>
  </si>
  <si>
    <t>43</t>
  </si>
  <si>
    <t>722232062</t>
  </si>
  <si>
    <t>Kohout kulový přímý G 3/4 PN 42 do 185°C vnitřní závit s vypouštěním</t>
  </si>
  <si>
    <t>-1116745277</t>
  </si>
  <si>
    <t>44</t>
  </si>
  <si>
    <t>722232063</t>
  </si>
  <si>
    <t>Kohout kulový přímý G 1 PN 42 do 185°C vnitřní závit s vypouštěním</t>
  </si>
  <si>
    <t>-2029079762</t>
  </si>
  <si>
    <t>45</t>
  </si>
  <si>
    <t>722232064</t>
  </si>
  <si>
    <t>Kohout kulový přímý G 5/4 PN 42 do 185°C vnitřní závit s vypouštěním</t>
  </si>
  <si>
    <t>1896007892</t>
  </si>
  <si>
    <t>46</t>
  </si>
  <si>
    <t>722234234</t>
  </si>
  <si>
    <t>Úprava vody magnetická G 5/4 PN 10 do 100°C se dvěma závity</t>
  </si>
  <si>
    <t>1400482334</t>
  </si>
  <si>
    <t>47</t>
  </si>
  <si>
    <t>722234260</t>
  </si>
  <si>
    <t>Domovní filtrační stanice DN 32 s redukčním ventilem, kul.kohouten a zpětnou klapkou</t>
  </si>
  <si>
    <t>-1921282115</t>
  </si>
  <si>
    <t>48</t>
  </si>
  <si>
    <t>722239101</t>
  </si>
  <si>
    <t>Montáž armatur vodovodních se dvěma závity G 1/2</t>
  </si>
  <si>
    <t>-529048985</t>
  </si>
  <si>
    <t>49</t>
  </si>
  <si>
    <t>M</t>
  </si>
  <si>
    <t>551270000</t>
  </si>
  <si>
    <t>ventil vyvažovací hydrostatický pro cirkulaci DN 15</t>
  </si>
  <si>
    <t>-151309556</t>
  </si>
  <si>
    <t>50</t>
  </si>
  <si>
    <t>722239102</t>
  </si>
  <si>
    <t>Montáž armatur vodovodních se dvěma závity G 3/4 - fakturační vodoměr</t>
  </si>
  <si>
    <t>1466786904</t>
  </si>
  <si>
    <t>51</t>
  </si>
  <si>
    <t>722290226</t>
  </si>
  <si>
    <t>Zkouška těsnosti vodovodního potrubí závitového do DN 50</t>
  </si>
  <si>
    <t>-879555469</t>
  </si>
  <si>
    <t>52</t>
  </si>
  <si>
    <t>722290234</t>
  </si>
  <si>
    <t>Proplach a dezinfekce vodovodního potrubí do DN 80</t>
  </si>
  <si>
    <t>-553658976</t>
  </si>
  <si>
    <t>53</t>
  </si>
  <si>
    <t>998722102</t>
  </si>
  <si>
    <t>Přesun hmot tonážní pro vnitřní vodovod v objektech v do 12 m</t>
  </si>
  <si>
    <t>1740340983</t>
  </si>
  <si>
    <t>54</t>
  </si>
  <si>
    <t>723180113</t>
  </si>
  <si>
    <t>Potrubí plynové nerezové EUROGW, PN 0,5 DN 20</t>
  </si>
  <si>
    <t>1769210615</t>
  </si>
  <si>
    <t>55</t>
  </si>
  <si>
    <t>723190901</t>
  </si>
  <si>
    <t>Uzavření,otevření plynovodního potrubí při opravě</t>
  </si>
  <si>
    <t>1952070913</t>
  </si>
  <si>
    <t>56</t>
  </si>
  <si>
    <t>723190907</t>
  </si>
  <si>
    <t>Odvzdušnění nebo napuštění plynovodního potrubí</t>
  </si>
  <si>
    <t>-1354707348</t>
  </si>
  <si>
    <t>57</t>
  </si>
  <si>
    <t>723190909</t>
  </si>
  <si>
    <t>Zkouška těsnosti potrubí plynovodního</t>
  </si>
  <si>
    <t>1970367866</t>
  </si>
  <si>
    <t>58</t>
  </si>
  <si>
    <t>723190913</t>
  </si>
  <si>
    <t>Navaření odbočky na potrubí plynovodní DN 20</t>
  </si>
  <si>
    <t>-824797885</t>
  </si>
  <si>
    <t>59</t>
  </si>
  <si>
    <t>998723102</t>
  </si>
  <si>
    <t>Přesun hmot tonážní pro vnitřní plynovod v objektech v do 12 m</t>
  </si>
  <si>
    <t>1652792087</t>
  </si>
  <si>
    <t>60</t>
  </si>
  <si>
    <t>725112022</t>
  </si>
  <si>
    <t>Klozet keramický závěsný na nosné stěny s hlubokým splachováním odpad vodorovný</t>
  </si>
  <si>
    <t>soubor</t>
  </si>
  <si>
    <t>72372117</t>
  </si>
  <si>
    <t>61</t>
  </si>
  <si>
    <t>725211601</t>
  </si>
  <si>
    <t>Umyvadlo keramické připevněné na stěnu šrouby bílé bez krytu na sifon 500 mm</t>
  </si>
  <si>
    <t>1230947077</t>
  </si>
  <si>
    <t>62</t>
  </si>
  <si>
    <t>725211602</t>
  </si>
  <si>
    <t>Umyvadlo keramické připevněné na stěnu šrouby bílé bez krytu na sifon 550 mm</t>
  </si>
  <si>
    <t>179892865</t>
  </si>
  <si>
    <t>63</t>
  </si>
  <si>
    <t>725222113</t>
  </si>
  <si>
    <t>Vana bez armatur výtokových akrylátová se zápachovou uzávěrkou 1500x700 mm</t>
  </si>
  <si>
    <t>870080149</t>
  </si>
  <si>
    <t>64</t>
  </si>
  <si>
    <t>725241532</t>
  </si>
  <si>
    <t>Vanička sprchová keramická čtvrtkruhová 900x900 mm</t>
  </si>
  <si>
    <t>-277804893</t>
  </si>
  <si>
    <t>65</t>
  </si>
  <si>
    <t>725245131</t>
  </si>
  <si>
    <t>Zástěna sprchová dvoukřídlá do výšky 2000 mm a šířky 900 mm pro vaničky čtvrtkruhové</t>
  </si>
  <si>
    <t>1707061833</t>
  </si>
  <si>
    <t>66</t>
  </si>
  <si>
    <t>725813111</t>
  </si>
  <si>
    <t>Ventil rohový bez připojovací trubičky nebo flexi hadičky G 1/2</t>
  </si>
  <si>
    <t>-1358630110</t>
  </si>
  <si>
    <t>67</t>
  </si>
  <si>
    <t>725813112</t>
  </si>
  <si>
    <t>Ventil rohový pračkový G 3/4</t>
  </si>
  <si>
    <t>-1627529712</t>
  </si>
  <si>
    <t>68</t>
  </si>
  <si>
    <t>725819402</t>
  </si>
  <si>
    <t>Montáž ventilů rohových G 1/2 bez připojovací trubičky</t>
  </si>
  <si>
    <t>1519538613</t>
  </si>
  <si>
    <t>69</t>
  </si>
  <si>
    <t>551119940</t>
  </si>
  <si>
    <t>ventil kombinovaný IVAR 1/2" x [3/4"+3/8"]</t>
  </si>
  <si>
    <t>2054190777</t>
  </si>
  <si>
    <t>70</t>
  </si>
  <si>
    <t>725821312</t>
  </si>
  <si>
    <t>Baterie dřezové nástěnné pákové s otáčivým kulatým ústím a délkou ramínka 300 mm</t>
  </si>
  <si>
    <t>-914517265</t>
  </si>
  <si>
    <t>71</t>
  </si>
  <si>
    <t>725822611</t>
  </si>
  <si>
    <t>Baterie umyvadlové stojánkové pákové bez výpusti</t>
  </si>
  <si>
    <t>-1294610067</t>
  </si>
  <si>
    <t>72</t>
  </si>
  <si>
    <t>725822612</t>
  </si>
  <si>
    <t>Baterie umyvadlové stojánkové pákové s výpustí</t>
  </si>
  <si>
    <t>704907338</t>
  </si>
  <si>
    <t>73</t>
  </si>
  <si>
    <t>725831313</t>
  </si>
  <si>
    <t>Baterie vanová nástěnná páková s příslušenstvím a pohyblivým držákem</t>
  </si>
  <si>
    <t>383983055</t>
  </si>
  <si>
    <t>74</t>
  </si>
  <si>
    <t>725841310</t>
  </si>
  <si>
    <t>Sprchový set s posuvnou tyčí</t>
  </si>
  <si>
    <t>-1399339941</t>
  </si>
  <si>
    <t>75</t>
  </si>
  <si>
    <t>725841311</t>
  </si>
  <si>
    <t>Baterie sprchové nástěnné pákové</t>
  </si>
  <si>
    <t>-1066686718</t>
  </si>
  <si>
    <t>76</t>
  </si>
  <si>
    <t>998725102</t>
  </si>
  <si>
    <t>Přesun hmot tonážní pro zařizovací předměty v objektech v do 12 m</t>
  </si>
  <si>
    <t>1464143401</t>
  </si>
  <si>
    <t>77</t>
  </si>
  <si>
    <t>726131041</t>
  </si>
  <si>
    <t>Instalační předstěna - klozet závěsný v 1120 mm s ovládáním zepředu do lehkých stěn s kovovou kcí</t>
  </si>
  <si>
    <t>925709833</t>
  </si>
  <si>
    <t>78</t>
  </si>
  <si>
    <t>998726112</t>
  </si>
  <si>
    <t>Přesun hmot tonážní pro instalační prefabrikáty v objektech v do 12 m</t>
  </si>
  <si>
    <t>-898647188</t>
  </si>
  <si>
    <t>79</t>
  </si>
  <si>
    <t>727121112</t>
  </si>
  <si>
    <t>Protipožární manžeta D 110 mm z jedné strany dělící konstrukce požární odolnost EI 90</t>
  </si>
  <si>
    <t>-1988403815</t>
  </si>
  <si>
    <t>80</t>
  </si>
  <si>
    <t>732421199</t>
  </si>
  <si>
    <t>Spínací přístroj pro cirkulační čerpadlo se spínacími hodinami</t>
  </si>
  <si>
    <t>1902197880</t>
  </si>
  <si>
    <t>81</t>
  </si>
  <si>
    <t>732421200</t>
  </si>
  <si>
    <t>Čerpadlo teplovodní mokroběžné závitové cirkulační DN 20 výtlak do 2.2 m průtok 1.50 m3/h pro TUV</t>
  </si>
  <si>
    <t>1080443636</t>
  </si>
  <si>
    <t>82</t>
  </si>
  <si>
    <t>734411123</t>
  </si>
  <si>
    <t xml:space="preserve">Teploměr technický s pevným stonkem a jímkou zadní připojení průměr 100 mm </t>
  </si>
  <si>
    <t>892157895</t>
  </si>
  <si>
    <t>83</t>
  </si>
  <si>
    <t>734421112</t>
  </si>
  <si>
    <t>Tlakoměr s pevným stonkem  tlak 0-10 bar průměr 63 mm zadní připojení</t>
  </si>
  <si>
    <t>-1420668391</t>
  </si>
  <si>
    <t>VP - Vícepráce</t>
  </si>
  <si>
    <t>PN</t>
  </si>
  <si>
    <t>Objekt:</t>
  </si>
  <si>
    <t>01 - Venkovní vodovod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</si>
  <si>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</si>
  <si>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</si>
  <si>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</si>
  <si>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</si>
  <si>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</si>
  <si>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</si>
  <si>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121101101</t>
  </si>
  <si>
    <t>Sejmutí ornice s přemístěním na vzdálenost do 50 m</t>
  </si>
  <si>
    <t>m3</t>
  </si>
  <si>
    <t>1405319603</t>
  </si>
  <si>
    <t>14,3*0,8*0,15</t>
  </si>
  <si>
    <t>132201201</t>
  </si>
  <si>
    <t>Hloubení rýh š do 2000 mm v hornině tř. 3 objemu do 100 m3</t>
  </si>
  <si>
    <t>1187369680</t>
  </si>
  <si>
    <t>14,3*0,8*1,35</t>
  </si>
  <si>
    <t>"ornice" -1,716</t>
  </si>
  <si>
    <t>Součet</t>
  </si>
  <si>
    <t>132201209</t>
  </si>
  <si>
    <t>Příplatek za lepivost k hloubení rýh š do 2000 mm v hornině tř. 3</t>
  </si>
  <si>
    <t>851018630</t>
  </si>
  <si>
    <t>13,728*0,3</t>
  </si>
  <si>
    <t>151101101</t>
  </si>
  <si>
    <t>Zřízení příložného pažení a rozepření stěn rýh hl do 2 m</t>
  </si>
  <si>
    <t>m2</t>
  </si>
  <si>
    <t>1036989645</t>
  </si>
  <si>
    <t>14,3*2,0*1,35</t>
  </si>
  <si>
    <t>151101111</t>
  </si>
  <si>
    <t>Odstranění příložného pažení a rozepření stěn rýh hl do 2 m</t>
  </si>
  <si>
    <t>-1912315752</t>
  </si>
  <si>
    <t>161101101</t>
  </si>
  <si>
    <t>Svislé přemístění výkopku z horniny tř. 1 až 4 hl výkopu do 2,5 m</t>
  </si>
  <si>
    <t>-1776931456</t>
  </si>
  <si>
    <t>162301101</t>
  </si>
  <si>
    <t>Vodorovné přemístění do 500 m výkopku/sypaniny z horniny tř. 1 až 4</t>
  </si>
  <si>
    <t>2111093890</t>
  </si>
  <si>
    <t xml:space="preserve">"odvoz na mezideponii a zpět" </t>
  </si>
  <si>
    <t>"zpětný zásyp" 4,29</t>
  </si>
  <si>
    <t>"ornice" 1,716</t>
  </si>
  <si>
    <t>162701105</t>
  </si>
  <si>
    <t>Vodorovné přemístění do 10000 m výkopku/sypaniny z horniny tř. 1 až 4</t>
  </si>
  <si>
    <t>-270682651</t>
  </si>
  <si>
    <t>"zpětný zásyp" -4,29</t>
  </si>
  <si>
    <t>167101101</t>
  </si>
  <si>
    <t>Nakládání výkopku z hornin tř. 1 až 4 do 100 m3</t>
  </si>
  <si>
    <t>1224647336</t>
  </si>
  <si>
    <t>Mezisoučet</t>
  </si>
  <si>
    <t>171201201</t>
  </si>
  <si>
    <t>Uložení sypaniny na skládky</t>
  </si>
  <si>
    <t>1445127933</t>
  </si>
  <si>
    <t>171201211</t>
  </si>
  <si>
    <t>Poplatek za uložení odpadu ze sypaniny na skládce (skládkovné)</t>
  </si>
  <si>
    <t>512</t>
  </si>
  <si>
    <t>1901415282</t>
  </si>
  <si>
    <t>"měrná hmotnost 1,8 CÚ2017" 9,438*1,8</t>
  </si>
  <si>
    <t>174101101</t>
  </si>
  <si>
    <t>Zásyp jam, šachet rýh nebo kolem objektů sypaninou se zhutněním</t>
  </si>
  <si>
    <t>1714096571</t>
  </si>
  <si>
    <t>"lože" -1,716</t>
  </si>
  <si>
    <t>"obsyp" -3,432</t>
  </si>
  <si>
    <t>pol.3</t>
  </si>
  <si>
    <t>štěrk frakce 5-32</t>
  </si>
  <si>
    <t>1018001488</t>
  </si>
  <si>
    <t>"měrná hmotnost 2,0, zásyp 50%" 4,29*2,0</t>
  </si>
  <si>
    <t>210885978</t>
  </si>
  <si>
    <t>175151101</t>
  </si>
  <si>
    <t>Obsypání potrubí strojně sypaninou bez prohození, uloženou do 3 m</t>
  </si>
  <si>
    <t>301569343</t>
  </si>
  <si>
    <t>14,3*0,8*0,3</t>
  </si>
  <si>
    <t>583373030</t>
  </si>
  <si>
    <t>štěrkopísek (Bratčice) frakce 0-8</t>
  </si>
  <si>
    <t>2086851124</t>
  </si>
  <si>
    <t>"měr. hmotnost 2,0" 3,432*2,0</t>
  </si>
  <si>
    <t>180405114</t>
  </si>
  <si>
    <t>Založení trávníku ve vegetačních prefabrikátech výsevem směsi semene v rovině a ve svahu do 1:5</t>
  </si>
  <si>
    <t>2062339389</t>
  </si>
  <si>
    <t>14,3*0,8</t>
  </si>
  <si>
    <t>005724720</t>
  </si>
  <si>
    <t>osivo směs travní krajinná - rovinná</t>
  </si>
  <si>
    <t>kg</t>
  </si>
  <si>
    <t>-58137699</t>
  </si>
  <si>
    <t>181301102</t>
  </si>
  <si>
    <t>Rozprostření ornice tl vrstvy do 150 mm pl do 500 m2 v rovině nebo ve svahu do 1:5</t>
  </si>
  <si>
    <t>529161446</t>
  </si>
  <si>
    <t>212755214</t>
  </si>
  <si>
    <t>Trativody z drenážních trubek plastových flexibilních D 100 mm bez lože</t>
  </si>
  <si>
    <t>383181959</t>
  </si>
  <si>
    <t>451573111</t>
  </si>
  <si>
    <t>Lože pod potrubí otevřený výkop ze štěrkopísku</t>
  </si>
  <si>
    <t>714748465</t>
  </si>
  <si>
    <t>871171141</t>
  </si>
  <si>
    <t>Montáž potrubí z PE100 SDR 11 otevřený výkop svařovaných na tupo D 40 x 3,7 mm</t>
  </si>
  <si>
    <t>-1220245749</t>
  </si>
  <si>
    <t>286135960</t>
  </si>
  <si>
    <t>potrubí dvouvrstvé PE100 s 10% signalizační vrstvou, SDR 11, 40x3,7. L=12m</t>
  </si>
  <si>
    <t>1121808846</t>
  </si>
  <si>
    <t>892233122</t>
  </si>
  <si>
    <t>Proplach a dezinfekce vodovodního potrubí DN od 40 do 70</t>
  </si>
  <si>
    <t>-691494688</t>
  </si>
  <si>
    <t>892241111</t>
  </si>
  <si>
    <t>Tlaková zkouška vodou potrubí do 80</t>
  </si>
  <si>
    <t>-187239045</t>
  </si>
  <si>
    <t>899721111</t>
  </si>
  <si>
    <t>Signalizační vodič DN do 150 mm na potrubí PVC</t>
  </si>
  <si>
    <t>1008015033</t>
  </si>
  <si>
    <t>899722112</t>
  </si>
  <si>
    <t>Krytí potrubí z plastů výstražnou fólií z PVC 25 cm</t>
  </si>
  <si>
    <t>880538494</t>
  </si>
  <si>
    <t>pol.2</t>
  </si>
  <si>
    <t>Výstražná fólie bílá "POZOR VODA"</t>
  </si>
  <si>
    <t>268788954</t>
  </si>
  <si>
    <t>998276101</t>
  </si>
  <si>
    <t>Přesun hmot pro trubní vedení z trub z plastických hmot otevřený výkop</t>
  </si>
  <si>
    <t>-2140393535</t>
  </si>
  <si>
    <t>02 - Vsazení šachty na kanalizaci</t>
  </si>
  <si>
    <t>978380597</t>
  </si>
  <si>
    <t>2,0*2,0*0,15</t>
  </si>
  <si>
    <t>250811399</t>
  </si>
  <si>
    <t>2,0*2,0*1,65</t>
  </si>
  <si>
    <t>"ornice" -0,6</t>
  </si>
  <si>
    <t>-147135610</t>
  </si>
  <si>
    <t>6,0*0,3</t>
  </si>
  <si>
    <t>1296844368</t>
  </si>
  <si>
    <t>2,0*4,0*1,65</t>
  </si>
  <si>
    <t>1310050187</t>
  </si>
  <si>
    <t>-8927024</t>
  </si>
  <si>
    <t>-541806471</t>
  </si>
  <si>
    <t>"zpětný zásyp" 2,95</t>
  </si>
  <si>
    <t>"ornice" 0,6</t>
  </si>
  <si>
    <t>547343419</t>
  </si>
  <si>
    <t>-71018410</t>
  </si>
  <si>
    <t>1854669566</t>
  </si>
  <si>
    <t>-1941060330</t>
  </si>
  <si>
    <t>"měrná hmotnost 1,8 CÚ2017" 8,95*1,8</t>
  </si>
  <si>
    <t>466729499</t>
  </si>
  <si>
    <t>"lože" -0,054</t>
  </si>
  <si>
    <t>"objem šachty" -0,047</t>
  </si>
  <si>
    <t>"zpětný zásyp" -2,95</t>
  </si>
  <si>
    <t>1955680678</t>
  </si>
  <si>
    <t>"měrná hmotnost 2,0, zásyp 50%" 2,949*2,0</t>
  </si>
  <si>
    <t>-960233336</t>
  </si>
  <si>
    <t>805937458</t>
  </si>
  <si>
    <t>2,0*2,0</t>
  </si>
  <si>
    <t>1976675118</t>
  </si>
  <si>
    <t>991442177</t>
  </si>
  <si>
    <t>451541111</t>
  </si>
  <si>
    <t>Lože pod potrubí otevřený výkop ze štěrkodrtě</t>
  </si>
  <si>
    <t>1187932546</t>
  </si>
  <si>
    <t>0,6*0,6*0,15</t>
  </si>
  <si>
    <t>894812001</t>
  </si>
  <si>
    <t>Revizní a čistící šachta z PP šachtové dno DN 400/150 přímý tok</t>
  </si>
  <si>
    <t>-1408880355</t>
  </si>
  <si>
    <t>894812032</t>
  </si>
  <si>
    <t>Revizní a čistící šachta z PP DN 400 šachtová roura korugovaná bez hrdla světlé hloubky 1500 mm</t>
  </si>
  <si>
    <t>455763739</t>
  </si>
  <si>
    <t>894812041</t>
  </si>
  <si>
    <t>Příplatek k rourám revizní a čistící šachty z PP DN 400 za uříznutí šachtové roury</t>
  </si>
  <si>
    <t>-1008178072</t>
  </si>
  <si>
    <t>894812051</t>
  </si>
  <si>
    <t>Revizní a čistící šachta z PP DN 400 poklop plastový pochůzí pro zatížení 1,5 t</t>
  </si>
  <si>
    <t>219034645</t>
  </si>
  <si>
    <t>-18210398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</si>
</sst>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sz val="8"/>
      <color rgb="FF800080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8" fillId="0" borderId="25" xfId="0" applyFont="1" applyBorder="1" applyAlignment="1" applyProtection="1">
      <alignment horizontal="center" vertical="center"/>
    </xf>
    <xf numFmtId="49" fontId="38" fillId="0" borderId="25" xfId="0" applyNumberFormat="1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center" vertical="center" wrapText="1"/>
    </xf>
    <xf numFmtId="167" fontId="38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4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5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8" fillId="0" borderId="25" xfId="0" applyFont="1" applyBorder="1" applyAlignment="1" applyProtection="1">
      <alignment horizontal="left" vertical="center" wrapText="1"/>
    </xf>
    <xf numFmtId="4" fontId="38" fillId="4" borderId="25" xfId="0" applyNumberFormat="1" applyFont="1" applyFill="1" applyBorder="1" applyAlignment="1" applyProtection="1">
      <alignment vertical="center"/>
      <protection locked="0"/>
    </xf>
    <xf numFmtId="4" fontId="38" fillId="4" borderId="25" xfId="0" applyNumberFormat="1" applyFont="1" applyFill="1" applyBorder="1" applyAlignment="1" applyProtection="1">
      <alignment vertical="center"/>
    </xf>
    <xf numFmtId="4" fontId="38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40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R2" s="263" t="s">
        <v>8</v>
      </c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20" t="s">
        <v>12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6"/>
      <c r="AS4" s="27" t="s">
        <v>13</v>
      </c>
      <c r="BE4" s="28" t="s">
        <v>14</v>
      </c>
      <c r="BS4" s="21" t="s">
        <v>15</v>
      </c>
    </row>
    <row r="5" spans="1:73" ht="14.45" customHeight="1">
      <c r="B5" s="25"/>
      <c r="C5" s="29"/>
      <c r="D5" s="30" t="s">
        <v>16</v>
      </c>
      <c r="E5" s="29"/>
      <c r="F5" s="29"/>
      <c r="G5" s="29"/>
      <c r="H5" s="29"/>
      <c r="I5" s="29"/>
      <c r="J5" s="29"/>
      <c r="K5" s="224" t="s">
        <v>17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9"/>
      <c r="AQ5" s="26"/>
      <c r="BE5" s="222" t="s">
        <v>18</v>
      </c>
      <c r="BS5" s="21" t="s">
        <v>9</v>
      </c>
    </row>
    <row r="6" spans="1:73" ht="36.950000000000003" customHeight="1">
      <c r="B6" s="25"/>
      <c r="C6" s="29"/>
      <c r="D6" s="32" t="s">
        <v>19</v>
      </c>
      <c r="E6" s="29"/>
      <c r="F6" s="29"/>
      <c r="G6" s="29"/>
      <c r="H6" s="29"/>
      <c r="I6" s="29"/>
      <c r="J6" s="29"/>
      <c r="K6" s="226" t="s">
        <v>20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9"/>
      <c r="AQ6" s="26"/>
      <c r="BE6" s="223"/>
      <c r="BS6" s="21" t="s">
        <v>9</v>
      </c>
    </row>
    <row r="7" spans="1:73" ht="14.45" customHeight="1">
      <c r="B7" s="25"/>
      <c r="C7" s="29"/>
      <c r="D7" s="33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23</v>
      </c>
      <c r="AL7" s="29"/>
      <c r="AM7" s="29"/>
      <c r="AN7" s="31" t="s">
        <v>22</v>
      </c>
      <c r="AO7" s="29"/>
      <c r="AP7" s="29"/>
      <c r="AQ7" s="26"/>
      <c r="BE7" s="223"/>
      <c r="BS7" s="21" t="s">
        <v>9</v>
      </c>
    </row>
    <row r="8" spans="1:73" ht="14.45" customHeight="1">
      <c r="B8" s="25"/>
      <c r="C8" s="29"/>
      <c r="D8" s="33" t="s">
        <v>24</v>
      </c>
      <c r="E8" s="29"/>
      <c r="F8" s="29"/>
      <c r="G8" s="29"/>
      <c r="H8" s="29"/>
      <c r="I8" s="29"/>
      <c r="J8" s="29"/>
      <c r="K8" s="31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26</v>
      </c>
      <c r="AL8" s="29"/>
      <c r="AM8" s="29"/>
      <c r="AN8" s="34" t="s">
        <v>27</v>
      </c>
      <c r="AO8" s="29"/>
      <c r="AP8" s="29"/>
      <c r="AQ8" s="26"/>
      <c r="BE8" s="223"/>
      <c r="BS8" s="21" t="s">
        <v>9</v>
      </c>
    </row>
    <row r="9" spans="1:73" ht="14.45" customHeight="1">
      <c r="B9" s="2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6"/>
      <c r="BE9" s="223"/>
      <c r="BS9" s="21" t="s">
        <v>9</v>
      </c>
    </row>
    <row r="10" spans="1:73" ht="14.45" customHeight="1">
      <c r="B10" s="25"/>
      <c r="C10" s="29"/>
      <c r="D10" s="33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29</v>
      </c>
      <c r="AL10" s="29"/>
      <c r="AM10" s="29"/>
      <c r="AN10" s="31" t="s">
        <v>22</v>
      </c>
      <c r="AO10" s="29"/>
      <c r="AP10" s="29"/>
      <c r="AQ10" s="26"/>
      <c r="BE10" s="223"/>
      <c r="BS10" s="21" t="s">
        <v>9</v>
      </c>
    </row>
    <row r="11" spans="1:73" ht="18.399999999999999" customHeight="1">
      <c r="B11" s="25"/>
      <c r="C11" s="29"/>
      <c r="D11" s="29"/>
      <c r="E11" s="31" t="s">
        <v>25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30</v>
      </c>
      <c r="AL11" s="29"/>
      <c r="AM11" s="29"/>
      <c r="AN11" s="31" t="s">
        <v>22</v>
      </c>
      <c r="AO11" s="29"/>
      <c r="AP11" s="29"/>
      <c r="AQ11" s="26"/>
      <c r="BE11" s="223"/>
      <c r="BS11" s="21" t="s">
        <v>9</v>
      </c>
    </row>
    <row r="12" spans="1:73" ht="6.95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E12" s="223"/>
      <c r="BS12" s="21" t="s">
        <v>9</v>
      </c>
    </row>
    <row r="13" spans="1:73" ht="14.45" customHeight="1">
      <c r="B13" s="25"/>
      <c r="C13" s="29"/>
      <c r="D13" s="33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29</v>
      </c>
      <c r="AL13" s="29"/>
      <c r="AM13" s="29"/>
      <c r="AN13" s="35" t="s">
        <v>32</v>
      </c>
      <c r="AO13" s="29"/>
      <c r="AP13" s="29"/>
      <c r="AQ13" s="26"/>
      <c r="BE13" s="223"/>
      <c r="BS13" s="21" t="s">
        <v>9</v>
      </c>
    </row>
    <row r="14" spans="1:73">
      <c r="B14" s="25"/>
      <c r="C14" s="29"/>
      <c r="D14" s="29"/>
      <c r="E14" s="227" t="s">
        <v>32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33" t="s">
        <v>30</v>
      </c>
      <c r="AL14" s="29"/>
      <c r="AM14" s="29"/>
      <c r="AN14" s="35" t="s">
        <v>32</v>
      </c>
      <c r="AO14" s="29"/>
      <c r="AP14" s="29"/>
      <c r="AQ14" s="26"/>
      <c r="BE14" s="223"/>
      <c r="BS14" s="21" t="s">
        <v>9</v>
      </c>
    </row>
    <row r="15" spans="1:73" ht="6.95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E15" s="223"/>
      <c r="BS15" s="21" t="s">
        <v>6</v>
      </c>
    </row>
    <row r="16" spans="1:73" ht="14.45" customHeight="1">
      <c r="B16" s="25"/>
      <c r="C16" s="29"/>
      <c r="D16" s="33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29</v>
      </c>
      <c r="AL16" s="29"/>
      <c r="AM16" s="29"/>
      <c r="AN16" s="31" t="s">
        <v>22</v>
      </c>
      <c r="AO16" s="29"/>
      <c r="AP16" s="29"/>
      <c r="AQ16" s="26"/>
      <c r="BE16" s="223"/>
      <c r="BS16" s="21" t="s">
        <v>6</v>
      </c>
    </row>
    <row r="17" spans="2:71" ht="18.399999999999999" customHeight="1">
      <c r="B17" s="25"/>
      <c r="C17" s="29"/>
      <c r="D17" s="29"/>
      <c r="E17" s="31" t="s">
        <v>25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30</v>
      </c>
      <c r="AL17" s="29"/>
      <c r="AM17" s="29"/>
      <c r="AN17" s="31" t="s">
        <v>22</v>
      </c>
      <c r="AO17" s="29"/>
      <c r="AP17" s="29"/>
      <c r="AQ17" s="26"/>
      <c r="BE17" s="223"/>
      <c r="BS17" s="21" t="s">
        <v>34</v>
      </c>
    </row>
    <row r="18" spans="2:71" ht="6.95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E18" s="223"/>
      <c r="BS18" s="21" t="s">
        <v>9</v>
      </c>
    </row>
    <row r="19" spans="2:71" ht="14.45" customHeight="1">
      <c r="B19" s="25"/>
      <c r="C19" s="29"/>
      <c r="D19" s="33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29</v>
      </c>
      <c r="AL19" s="29"/>
      <c r="AM19" s="29"/>
      <c r="AN19" s="31" t="s">
        <v>22</v>
      </c>
      <c r="AO19" s="29"/>
      <c r="AP19" s="29"/>
      <c r="AQ19" s="26"/>
      <c r="BE19" s="223"/>
      <c r="BS19" s="21" t="s">
        <v>9</v>
      </c>
    </row>
    <row r="20" spans="2:71" ht="18.399999999999999" customHeight="1">
      <c r="B20" s="25"/>
      <c r="C20" s="29"/>
      <c r="D20" s="29"/>
      <c r="E20" s="31" t="s">
        <v>25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30</v>
      </c>
      <c r="AL20" s="29"/>
      <c r="AM20" s="29"/>
      <c r="AN20" s="31" t="s">
        <v>22</v>
      </c>
      <c r="AO20" s="29"/>
      <c r="AP20" s="29"/>
      <c r="AQ20" s="26"/>
      <c r="BE20" s="223"/>
    </row>
    <row r="21" spans="2:71" ht="6.95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E21" s="223"/>
    </row>
    <row r="22" spans="2:71">
      <c r="B22" s="25"/>
      <c r="C22" s="29"/>
      <c r="D22" s="33" t="s">
        <v>36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E22" s="223"/>
    </row>
    <row r="23" spans="2:71" ht="22.5" customHeight="1">
      <c r="B23" s="25"/>
      <c r="C23" s="29"/>
      <c r="D23" s="29"/>
      <c r="E23" s="229" t="s">
        <v>22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O23" s="29"/>
      <c r="AP23" s="29"/>
      <c r="AQ23" s="26"/>
      <c r="BE23" s="223"/>
    </row>
    <row r="24" spans="2:71" ht="6.95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E24" s="223"/>
    </row>
    <row r="25" spans="2:71" ht="6.95" customHeight="1">
      <c r="B25" s="25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6"/>
      <c r="BE25" s="223"/>
    </row>
    <row r="26" spans="2:71" ht="14.45" customHeight="1">
      <c r="B26" s="25"/>
      <c r="C26" s="29"/>
      <c r="D26" s="37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30">
        <f>ROUND(AG87,2)</f>
        <v>0</v>
      </c>
      <c r="AL26" s="225"/>
      <c r="AM26" s="225"/>
      <c r="AN26" s="225"/>
      <c r="AO26" s="225"/>
      <c r="AP26" s="29"/>
      <c r="AQ26" s="26"/>
      <c r="BE26" s="223"/>
    </row>
    <row r="27" spans="2:71" ht="14.45" customHeight="1">
      <c r="B27" s="25"/>
      <c r="C27" s="29"/>
      <c r="D27" s="37" t="s">
        <v>38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30">
        <f>ROUND(AG92,2)</f>
        <v>0</v>
      </c>
      <c r="AL27" s="230"/>
      <c r="AM27" s="230"/>
      <c r="AN27" s="230"/>
      <c r="AO27" s="230"/>
      <c r="AP27" s="29"/>
      <c r="AQ27" s="26"/>
      <c r="BE27" s="223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23"/>
    </row>
    <row r="29" spans="2:71" s="1" customFormat="1" ht="25.9" customHeight="1">
      <c r="B29" s="38"/>
      <c r="C29" s="39"/>
      <c r="D29" s="41" t="s">
        <v>39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31">
        <f>ROUND(AK26+AK27,2)</f>
        <v>0</v>
      </c>
      <c r="AL29" s="232"/>
      <c r="AM29" s="232"/>
      <c r="AN29" s="232"/>
      <c r="AO29" s="232"/>
      <c r="AP29" s="39"/>
      <c r="AQ29" s="40"/>
      <c r="BE29" s="223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23"/>
    </row>
    <row r="31" spans="2:71" s="2" customFormat="1" ht="14.45" customHeight="1">
      <c r="B31" s="43"/>
      <c r="C31" s="44"/>
      <c r="D31" s="45" t="s">
        <v>40</v>
      </c>
      <c r="E31" s="44"/>
      <c r="F31" s="45" t="s">
        <v>41</v>
      </c>
      <c r="G31" s="44"/>
      <c r="H31" s="44"/>
      <c r="I31" s="44"/>
      <c r="J31" s="44"/>
      <c r="K31" s="44"/>
      <c r="L31" s="233">
        <v>0.21</v>
      </c>
      <c r="M31" s="234"/>
      <c r="N31" s="234"/>
      <c r="O31" s="234"/>
      <c r="P31" s="44"/>
      <c r="Q31" s="44"/>
      <c r="R31" s="44"/>
      <c r="S31" s="44"/>
      <c r="T31" s="47" t="s">
        <v>42</v>
      </c>
      <c r="U31" s="44"/>
      <c r="V31" s="44"/>
      <c r="W31" s="235">
        <f>ROUND(AZ87+SUM(CD93:CD97),2)</f>
        <v>0</v>
      </c>
      <c r="X31" s="234"/>
      <c r="Y31" s="234"/>
      <c r="Z31" s="234"/>
      <c r="AA31" s="234"/>
      <c r="AB31" s="234"/>
      <c r="AC31" s="234"/>
      <c r="AD31" s="234"/>
      <c r="AE31" s="234"/>
      <c r="AF31" s="44"/>
      <c r="AG31" s="44"/>
      <c r="AH31" s="44"/>
      <c r="AI31" s="44"/>
      <c r="AJ31" s="44"/>
      <c r="AK31" s="235">
        <f>ROUND(AV87+SUM(BY93:BY97),2)</f>
        <v>0</v>
      </c>
      <c r="AL31" s="234"/>
      <c r="AM31" s="234"/>
      <c r="AN31" s="234"/>
      <c r="AO31" s="234"/>
      <c r="AP31" s="44"/>
      <c r="AQ31" s="48"/>
      <c r="BE31" s="223"/>
    </row>
    <row r="32" spans="2:71" s="2" customFormat="1" ht="14.45" customHeight="1">
      <c r="B32" s="43"/>
      <c r="C32" s="44"/>
      <c r="D32" s="44"/>
      <c r="E32" s="44"/>
      <c r="F32" s="45" t="s">
        <v>43</v>
      </c>
      <c r="G32" s="44"/>
      <c r="H32" s="44"/>
      <c r="I32" s="44"/>
      <c r="J32" s="44"/>
      <c r="K32" s="44"/>
      <c r="L32" s="233">
        <v>0.15</v>
      </c>
      <c r="M32" s="234"/>
      <c r="N32" s="234"/>
      <c r="O32" s="234"/>
      <c r="P32" s="44"/>
      <c r="Q32" s="44"/>
      <c r="R32" s="44"/>
      <c r="S32" s="44"/>
      <c r="T32" s="47" t="s">
        <v>42</v>
      </c>
      <c r="U32" s="44"/>
      <c r="V32" s="44"/>
      <c r="W32" s="235">
        <f>ROUND(BA87+SUM(CE93:CE97),2)</f>
        <v>0</v>
      </c>
      <c r="X32" s="234"/>
      <c r="Y32" s="234"/>
      <c r="Z32" s="234"/>
      <c r="AA32" s="234"/>
      <c r="AB32" s="234"/>
      <c r="AC32" s="234"/>
      <c r="AD32" s="234"/>
      <c r="AE32" s="234"/>
      <c r="AF32" s="44"/>
      <c r="AG32" s="44"/>
      <c r="AH32" s="44"/>
      <c r="AI32" s="44"/>
      <c r="AJ32" s="44"/>
      <c r="AK32" s="235">
        <f>ROUND(AW87+SUM(BZ93:BZ97),2)</f>
        <v>0</v>
      </c>
      <c r="AL32" s="234"/>
      <c r="AM32" s="234"/>
      <c r="AN32" s="234"/>
      <c r="AO32" s="234"/>
      <c r="AP32" s="44"/>
      <c r="AQ32" s="48"/>
      <c r="BE32" s="223"/>
    </row>
    <row r="33" spans="2:57" s="2" customFormat="1" ht="14.45" hidden="1" customHeight="1"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233">
        <v>0.21</v>
      </c>
      <c r="M33" s="234"/>
      <c r="N33" s="234"/>
      <c r="O33" s="234"/>
      <c r="P33" s="44"/>
      <c r="Q33" s="44"/>
      <c r="R33" s="44"/>
      <c r="S33" s="44"/>
      <c r="T33" s="47" t="s">
        <v>42</v>
      </c>
      <c r="U33" s="44"/>
      <c r="V33" s="44"/>
      <c r="W33" s="235">
        <f>ROUND(BB87+SUM(CF93:CF97),2)</f>
        <v>0</v>
      </c>
      <c r="X33" s="234"/>
      <c r="Y33" s="234"/>
      <c r="Z33" s="234"/>
      <c r="AA33" s="234"/>
      <c r="AB33" s="234"/>
      <c r="AC33" s="234"/>
      <c r="AD33" s="234"/>
      <c r="AE33" s="234"/>
      <c r="AF33" s="44"/>
      <c r="AG33" s="44"/>
      <c r="AH33" s="44"/>
      <c r="AI33" s="44"/>
      <c r="AJ33" s="44"/>
      <c r="AK33" s="235">
        <v>0</v>
      </c>
      <c r="AL33" s="234"/>
      <c r="AM33" s="234"/>
      <c r="AN33" s="234"/>
      <c r="AO33" s="234"/>
      <c r="AP33" s="44"/>
      <c r="AQ33" s="48"/>
      <c r="BE33" s="223"/>
    </row>
    <row r="34" spans="2:57" s="2" customFormat="1" ht="14.45" hidden="1" customHeight="1">
      <c r="B34" s="43"/>
      <c r="C34" s="44"/>
      <c r="D34" s="44"/>
      <c r="E34" s="44"/>
      <c r="F34" s="45" t="s">
        <v>45</v>
      </c>
      <c r="G34" s="44"/>
      <c r="H34" s="44"/>
      <c r="I34" s="44"/>
      <c r="J34" s="44"/>
      <c r="K34" s="44"/>
      <c r="L34" s="233">
        <v>0.15</v>
      </c>
      <c r="M34" s="234"/>
      <c r="N34" s="234"/>
      <c r="O34" s="234"/>
      <c r="P34" s="44"/>
      <c r="Q34" s="44"/>
      <c r="R34" s="44"/>
      <c r="S34" s="44"/>
      <c r="T34" s="47" t="s">
        <v>42</v>
      </c>
      <c r="U34" s="44"/>
      <c r="V34" s="44"/>
      <c r="W34" s="235">
        <f>ROUND(BC87+SUM(CG93:CG97),2)</f>
        <v>0</v>
      </c>
      <c r="X34" s="234"/>
      <c r="Y34" s="234"/>
      <c r="Z34" s="234"/>
      <c r="AA34" s="234"/>
      <c r="AB34" s="234"/>
      <c r="AC34" s="234"/>
      <c r="AD34" s="234"/>
      <c r="AE34" s="234"/>
      <c r="AF34" s="44"/>
      <c r="AG34" s="44"/>
      <c r="AH34" s="44"/>
      <c r="AI34" s="44"/>
      <c r="AJ34" s="44"/>
      <c r="AK34" s="235">
        <v>0</v>
      </c>
      <c r="AL34" s="234"/>
      <c r="AM34" s="234"/>
      <c r="AN34" s="234"/>
      <c r="AO34" s="234"/>
      <c r="AP34" s="44"/>
      <c r="AQ34" s="48"/>
      <c r="BE34" s="223"/>
    </row>
    <row r="35" spans="2:57" s="2" customFormat="1" ht="14.45" hidden="1" customHeight="1">
      <c r="B35" s="43"/>
      <c r="C35" s="44"/>
      <c r="D35" s="44"/>
      <c r="E35" s="44"/>
      <c r="F35" s="45" t="s">
        <v>46</v>
      </c>
      <c r="G35" s="44"/>
      <c r="H35" s="44"/>
      <c r="I35" s="44"/>
      <c r="J35" s="44"/>
      <c r="K35" s="44"/>
      <c r="L35" s="233">
        <v>0</v>
      </c>
      <c r="M35" s="234"/>
      <c r="N35" s="234"/>
      <c r="O35" s="234"/>
      <c r="P35" s="44"/>
      <c r="Q35" s="44"/>
      <c r="R35" s="44"/>
      <c r="S35" s="44"/>
      <c r="T35" s="47" t="s">
        <v>42</v>
      </c>
      <c r="U35" s="44"/>
      <c r="V35" s="44"/>
      <c r="W35" s="235">
        <f>ROUND(BD87+SUM(CH93:CH97),2)</f>
        <v>0</v>
      </c>
      <c r="X35" s="234"/>
      <c r="Y35" s="234"/>
      <c r="Z35" s="234"/>
      <c r="AA35" s="234"/>
      <c r="AB35" s="234"/>
      <c r="AC35" s="234"/>
      <c r="AD35" s="234"/>
      <c r="AE35" s="234"/>
      <c r="AF35" s="44"/>
      <c r="AG35" s="44"/>
      <c r="AH35" s="44"/>
      <c r="AI35" s="44"/>
      <c r="AJ35" s="44"/>
      <c r="AK35" s="235">
        <v>0</v>
      </c>
      <c r="AL35" s="234"/>
      <c r="AM35" s="234"/>
      <c r="AN35" s="234"/>
      <c r="AO35" s="234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47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48</v>
      </c>
      <c r="U37" s="51"/>
      <c r="V37" s="51"/>
      <c r="W37" s="51"/>
      <c r="X37" s="236" t="s">
        <v>49</v>
      </c>
      <c r="Y37" s="237"/>
      <c r="Z37" s="237"/>
      <c r="AA37" s="237"/>
      <c r="AB37" s="237"/>
      <c r="AC37" s="51"/>
      <c r="AD37" s="51"/>
      <c r="AE37" s="51"/>
      <c r="AF37" s="51"/>
      <c r="AG37" s="51"/>
      <c r="AH37" s="51"/>
      <c r="AI37" s="51"/>
      <c r="AJ37" s="51"/>
      <c r="AK37" s="238">
        <f>SUM(AK29:AK35)</f>
        <v>0</v>
      </c>
      <c r="AL37" s="237"/>
      <c r="AM37" s="237"/>
      <c r="AN37" s="237"/>
      <c r="AO37" s="239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3.5">
      <c r="B39" s="25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6"/>
    </row>
    <row r="40" spans="2:57" ht="13.5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6"/>
    </row>
    <row r="41" spans="2:57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7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7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7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7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7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7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7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>
      <c r="B49" s="38"/>
      <c r="C49" s="39"/>
      <c r="D49" s="53" t="s">
        <v>50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51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3.5">
      <c r="B50" s="25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6"/>
    </row>
    <row r="51" spans="2:43" ht="13.5">
      <c r="B51" s="25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6"/>
    </row>
    <row r="52" spans="2:43" ht="13.5">
      <c r="B52" s="25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6"/>
    </row>
    <row r="53" spans="2:43" ht="13.5">
      <c r="B53" s="25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6"/>
    </row>
    <row r="54" spans="2:43" ht="13.5">
      <c r="B54" s="25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6"/>
    </row>
    <row r="55" spans="2:43" ht="13.5">
      <c r="B55" s="25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6"/>
    </row>
    <row r="56" spans="2:43" ht="13.5">
      <c r="B56" s="25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6"/>
    </row>
    <row r="57" spans="2:43" ht="13.5">
      <c r="B57" s="25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6"/>
    </row>
    <row r="58" spans="2:43" s="1" customFormat="1">
      <c r="B58" s="38"/>
      <c r="C58" s="39"/>
      <c r="D58" s="58" t="s">
        <v>52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53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52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53</v>
      </c>
      <c r="AN58" s="59"/>
      <c r="AO58" s="61"/>
      <c r="AP58" s="39"/>
      <c r="AQ58" s="40"/>
    </row>
    <row r="59" spans="2:43" ht="13.5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>
      <c r="B60" s="38"/>
      <c r="C60" s="39"/>
      <c r="D60" s="53" t="s">
        <v>54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55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3.5">
      <c r="B61" s="25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6"/>
    </row>
    <row r="62" spans="2:43" ht="13.5">
      <c r="B62" s="25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6"/>
    </row>
    <row r="63" spans="2:43" ht="13.5">
      <c r="B63" s="25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6"/>
    </row>
    <row r="64" spans="2:43" ht="13.5">
      <c r="B64" s="25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6"/>
    </row>
    <row r="65" spans="2:43" ht="13.5">
      <c r="B65" s="25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6"/>
    </row>
    <row r="66" spans="2:43" ht="13.5">
      <c r="B66" s="25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6"/>
    </row>
    <row r="67" spans="2:43" ht="13.5">
      <c r="B67" s="25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6"/>
    </row>
    <row r="68" spans="2:43" ht="13.5">
      <c r="B68" s="25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6"/>
    </row>
    <row r="69" spans="2:43" s="1" customFormat="1">
      <c r="B69" s="38"/>
      <c r="C69" s="39"/>
      <c r="D69" s="58" t="s">
        <v>52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53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52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53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20" t="s">
        <v>56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40"/>
    </row>
    <row r="77" spans="2:43" s="3" customFormat="1" ht="14.45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1713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40" t="str">
        <f>K6</f>
        <v>TUL - stavební úpravy obj. č. 376/1, Liberec-Harcov</v>
      </c>
      <c r="M78" s="241"/>
      <c r="N78" s="241"/>
      <c r="O78" s="241"/>
      <c r="P78" s="241"/>
      <c r="Q78" s="241"/>
      <c r="R78" s="241"/>
      <c r="S78" s="241"/>
      <c r="T78" s="241"/>
      <c r="U78" s="241"/>
      <c r="V78" s="241"/>
      <c r="W78" s="241"/>
      <c r="X78" s="241"/>
      <c r="Y78" s="241"/>
      <c r="Z78" s="241"/>
      <c r="AA78" s="241"/>
      <c r="AB78" s="241"/>
      <c r="AC78" s="241"/>
      <c r="AD78" s="241"/>
      <c r="AE78" s="241"/>
      <c r="AF78" s="241"/>
      <c r="AG78" s="241"/>
      <c r="AH78" s="241"/>
      <c r="AI78" s="241"/>
      <c r="AJ78" s="241"/>
      <c r="AK78" s="241"/>
      <c r="AL78" s="241"/>
      <c r="AM78" s="241"/>
      <c r="AN78" s="241"/>
      <c r="AO78" s="241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>
      <c r="B80" s="38"/>
      <c r="C80" s="33" t="s">
        <v>24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 xml:space="preserve"> 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26</v>
      </c>
      <c r="AJ80" s="39"/>
      <c r="AK80" s="39"/>
      <c r="AL80" s="39"/>
      <c r="AM80" s="76" t="str">
        <f>IF(AN8= "","",AN8)</f>
        <v>15.6.2017</v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>
      <c r="B82" s="38"/>
      <c r="C82" s="33" t="s">
        <v>28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 xml:space="preserve"> 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33</v>
      </c>
      <c r="AJ82" s="39"/>
      <c r="AK82" s="39"/>
      <c r="AL82" s="39"/>
      <c r="AM82" s="242" t="str">
        <f>IF(E17="","",E17)</f>
        <v xml:space="preserve"> </v>
      </c>
      <c r="AN82" s="242"/>
      <c r="AO82" s="242"/>
      <c r="AP82" s="242"/>
      <c r="AQ82" s="40"/>
      <c r="AS82" s="243" t="s">
        <v>57</v>
      </c>
      <c r="AT82" s="244"/>
      <c r="AU82" s="77"/>
      <c r="AV82" s="77"/>
      <c r="AW82" s="77"/>
      <c r="AX82" s="77"/>
      <c r="AY82" s="77"/>
      <c r="AZ82" s="77"/>
      <c r="BA82" s="77"/>
      <c r="BB82" s="77"/>
      <c r="BC82" s="77"/>
      <c r="BD82" s="78"/>
    </row>
    <row r="83" spans="1:89" s="1" customFormat="1">
      <c r="B83" s="38"/>
      <c r="C83" s="33" t="s">
        <v>31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35</v>
      </c>
      <c r="AJ83" s="39"/>
      <c r="AK83" s="39"/>
      <c r="AL83" s="39"/>
      <c r="AM83" s="242" t="str">
        <f>IF(E20="","",E20)</f>
        <v xml:space="preserve"> </v>
      </c>
      <c r="AN83" s="242"/>
      <c r="AO83" s="242"/>
      <c r="AP83" s="242"/>
      <c r="AQ83" s="40"/>
      <c r="AS83" s="245"/>
      <c r="AT83" s="246"/>
      <c r="AU83" s="79"/>
      <c r="AV83" s="79"/>
      <c r="AW83" s="79"/>
      <c r="AX83" s="79"/>
      <c r="AY83" s="79"/>
      <c r="AZ83" s="79"/>
      <c r="BA83" s="79"/>
      <c r="BB83" s="79"/>
      <c r="BC83" s="79"/>
      <c r="BD83" s="80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47"/>
      <c r="AT84" s="248"/>
      <c r="AU84" s="39"/>
      <c r="AV84" s="39"/>
      <c r="AW84" s="39"/>
      <c r="AX84" s="39"/>
      <c r="AY84" s="39"/>
      <c r="AZ84" s="39"/>
      <c r="BA84" s="39"/>
      <c r="BB84" s="39"/>
      <c r="BC84" s="39"/>
      <c r="BD84" s="81"/>
    </row>
    <row r="85" spans="1:89" s="1" customFormat="1" ht="29.25" customHeight="1">
      <c r="B85" s="38"/>
      <c r="C85" s="249" t="s">
        <v>58</v>
      </c>
      <c r="D85" s="250"/>
      <c r="E85" s="250"/>
      <c r="F85" s="250"/>
      <c r="G85" s="250"/>
      <c r="H85" s="82"/>
      <c r="I85" s="251" t="s">
        <v>59</v>
      </c>
      <c r="J85" s="250"/>
      <c r="K85" s="250"/>
      <c r="L85" s="250"/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1" t="s">
        <v>60</v>
      </c>
      <c r="AH85" s="250"/>
      <c r="AI85" s="250"/>
      <c r="AJ85" s="250"/>
      <c r="AK85" s="250"/>
      <c r="AL85" s="250"/>
      <c r="AM85" s="250"/>
      <c r="AN85" s="251" t="s">
        <v>61</v>
      </c>
      <c r="AO85" s="250"/>
      <c r="AP85" s="252"/>
      <c r="AQ85" s="40"/>
      <c r="AS85" s="83" t="s">
        <v>62</v>
      </c>
      <c r="AT85" s="84" t="s">
        <v>63</v>
      </c>
      <c r="AU85" s="84" t="s">
        <v>64</v>
      </c>
      <c r="AV85" s="84" t="s">
        <v>65</v>
      </c>
      <c r="AW85" s="84" t="s">
        <v>66</v>
      </c>
      <c r="AX85" s="84" t="s">
        <v>67</v>
      </c>
      <c r="AY85" s="84" t="s">
        <v>68</v>
      </c>
      <c r="AZ85" s="84" t="s">
        <v>69</v>
      </c>
      <c r="BA85" s="84" t="s">
        <v>70</v>
      </c>
      <c r="BB85" s="84" t="s">
        <v>71</v>
      </c>
      <c r="BC85" s="84" t="s">
        <v>72</v>
      </c>
      <c r="BD85" s="85" t="s">
        <v>73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6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7" t="s">
        <v>74</v>
      </c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260">
        <f>ROUND(SUM(AG88:AG90),2)</f>
        <v>0</v>
      </c>
      <c r="AH87" s="260"/>
      <c r="AI87" s="260"/>
      <c r="AJ87" s="260"/>
      <c r="AK87" s="260"/>
      <c r="AL87" s="260"/>
      <c r="AM87" s="260"/>
      <c r="AN87" s="261">
        <f>SUM(AG87,AT87)</f>
        <v>0</v>
      </c>
      <c r="AO87" s="261"/>
      <c r="AP87" s="261"/>
      <c r="AQ87" s="74"/>
      <c r="AS87" s="89">
        <f>ROUND(SUM(AS88:AS90),2)</f>
        <v>0</v>
      </c>
      <c r="AT87" s="90">
        <f>ROUND(SUM(AV87:AW87),2)</f>
        <v>0</v>
      </c>
      <c r="AU87" s="91">
        <f>ROUND(SUM(AU88:AU90),5)</f>
        <v>0</v>
      </c>
      <c r="AV87" s="90">
        <f>ROUND(AZ87*L31,2)</f>
        <v>0</v>
      </c>
      <c r="AW87" s="90">
        <f>ROUND(BA87*L32,2)</f>
        <v>0</v>
      </c>
      <c r="AX87" s="90">
        <f>ROUND(BB87*L31,2)</f>
        <v>0</v>
      </c>
      <c r="AY87" s="90">
        <f>ROUND(BC87*L32,2)</f>
        <v>0</v>
      </c>
      <c r="AZ87" s="90">
        <f>ROUND(SUM(AZ88:AZ90),2)</f>
        <v>0</v>
      </c>
      <c r="BA87" s="90">
        <f>ROUND(SUM(BA88:BA90),2)</f>
        <v>0</v>
      </c>
      <c r="BB87" s="90">
        <f>ROUND(SUM(BB88:BB90),2)</f>
        <v>0</v>
      </c>
      <c r="BC87" s="90">
        <f>ROUND(SUM(BC88:BC90),2)</f>
        <v>0</v>
      </c>
      <c r="BD87" s="92">
        <f>ROUND(SUM(BD88:BD90),2)</f>
        <v>0</v>
      </c>
      <c r="BS87" s="93" t="s">
        <v>75</v>
      </c>
      <c r="BT87" s="93" t="s">
        <v>76</v>
      </c>
      <c r="BV87" s="93" t="s">
        <v>77</v>
      </c>
      <c r="BW87" s="93" t="s">
        <v>78</v>
      </c>
      <c r="BX87" s="93" t="s">
        <v>79</v>
      </c>
    </row>
    <row r="88" spans="1:89" s="5" customFormat="1" ht="37.5" customHeight="1">
      <c r="A88" s="94" t="s">
        <v>80</v>
      </c>
      <c r="B88" s="95"/>
      <c r="C88" s="96"/>
      <c r="D88" s="255" t="s">
        <v>17</v>
      </c>
      <c r="E88" s="255"/>
      <c r="F88" s="255"/>
      <c r="G88" s="255"/>
      <c r="H88" s="255"/>
      <c r="I88" s="97"/>
      <c r="J88" s="255" t="s">
        <v>20</v>
      </c>
      <c r="K88" s="255"/>
      <c r="L88" s="255"/>
      <c r="M88" s="255"/>
      <c r="N88" s="255"/>
      <c r="O88" s="255"/>
      <c r="P88" s="255"/>
      <c r="Q88" s="255"/>
      <c r="R88" s="255"/>
      <c r="S88" s="255"/>
      <c r="T88" s="255"/>
      <c r="U88" s="255"/>
      <c r="V88" s="255"/>
      <c r="W88" s="255"/>
      <c r="X88" s="255"/>
      <c r="Y88" s="255"/>
      <c r="Z88" s="255"/>
      <c r="AA88" s="255"/>
      <c r="AB88" s="255"/>
      <c r="AC88" s="255"/>
      <c r="AD88" s="255"/>
      <c r="AE88" s="255"/>
      <c r="AF88" s="255"/>
      <c r="AG88" s="253">
        <f>'1713 - TUL - stavební úpr...'!M29</f>
        <v>0</v>
      </c>
      <c r="AH88" s="254"/>
      <c r="AI88" s="254"/>
      <c r="AJ88" s="254"/>
      <c r="AK88" s="254"/>
      <c r="AL88" s="254"/>
      <c r="AM88" s="254"/>
      <c r="AN88" s="253">
        <f>SUM(AG88,AT88)</f>
        <v>0</v>
      </c>
      <c r="AO88" s="254"/>
      <c r="AP88" s="254"/>
      <c r="AQ88" s="98"/>
      <c r="AS88" s="99">
        <f>'1713 - TUL - stavební úpr...'!M27</f>
        <v>0</v>
      </c>
      <c r="AT88" s="100">
        <f>ROUND(SUM(AV88:AW88),2)</f>
        <v>0</v>
      </c>
      <c r="AU88" s="101">
        <f>'1713 - TUL - stavební úpr...'!W123</f>
        <v>0</v>
      </c>
      <c r="AV88" s="100">
        <f>'1713 - TUL - stavební úpr...'!M31</f>
        <v>0</v>
      </c>
      <c r="AW88" s="100">
        <f>'1713 - TUL - stavební úpr...'!M32</f>
        <v>0</v>
      </c>
      <c r="AX88" s="100">
        <f>'1713 - TUL - stavební úpr...'!M33</f>
        <v>0</v>
      </c>
      <c r="AY88" s="100">
        <f>'1713 - TUL - stavební úpr...'!M34</f>
        <v>0</v>
      </c>
      <c r="AZ88" s="100">
        <f>'1713 - TUL - stavební úpr...'!H31</f>
        <v>0</v>
      </c>
      <c r="BA88" s="100">
        <f>'1713 - TUL - stavební úpr...'!H32</f>
        <v>0</v>
      </c>
      <c r="BB88" s="100">
        <f>'1713 - TUL - stavební úpr...'!H33</f>
        <v>0</v>
      </c>
      <c r="BC88" s="100">
        <f>'1713 - TUL - stavební úpr...'!H34</f>
        <v>0</v>
      </c>
      <c r="BD88" s="102">
        <f>'1713 - TUL - stavební úpr...'!H35</f>
        <v>0</v>
      </c>
      <c r="BT88" s="103" t="s">
        <v>81</v>
      </c>
      <c r="BU88" s="103" t="s">
        <v>82</v>
      </c>
      <c r="BV88" s="103" t="s">
        <v>77</v>
      </c>
      <c r="BW88" s="103" t="s">
        <v>78</v>
      </c>
      <c r="BX88" s="103" t="s">
        <v>79</v>
      </c>
    </row>
    <row r="89" spans="1:89" s="5" customFormat="1" ht="22.5" customHeight="1">
      <c r="A89" s="94" t="s">
        <v>80</v>
      </c>
      <c r="B89" s="95"/>
      <c r="C89" s="96"/>
      <c r="D89" s="255" t="s">
        <v>83</v>
      </c>
      <c r="E89" s="255"/>
      <c r="F89" s="255"/>
      <c r="G89" s="255"/>
      <c r="H89" s="255"/>
      <c r="I89" s="97"/>
      <c r="J89" s="255" t="s">
        <v>84</v>
      </c>
      <c r="K89" s="255"/>
      <c r="L89" s="255"/>
      <c r="M89" s="255"/>
      <c r="N89" s="255"/>
      <c r="O89" s="255"/>
      <c r="P89" s="255"/>
      <c r="Q89" s="255"/>
      <c r="R89" s="255"/>
      <c r="S89" s="255"/>
      <c r="T89" s="255"/>
      <c r="U89" s="255"/>
      <c r="V89" s="255"/>
      <c r="W89" s="255"/>
      <c r="X89" s="255"/>
      <c r="Y89" s="255"/>
      <c r="Z89" s="255"/>
      <c r="AA89" s="255"/>
      <c r="AB89" s="255"/>
      <c r="AC89" s="255"/>
      <c r="AD89" s="255"/>
      <c r="AE89" s="255"/>
      <c r="AF89" s="255"/>
      <c r="AG89" s="253">
        <f>'01 - Venkovní vodovod'!M30</f>
        <v>0</v>
      </c>
      <c r="AH89" s="254"/>
      <c r="AI89" s="254"/>
      <c r="AJ89" s="254"/>
      <c r="AK89" s="254"/>
      <c r="AL89" s="254"/>
      <c r="AM89" s="254"/>
      <c r="AN89" s="253">
        <f>SUM(AG89,AT89)</f>
        <v>0</v>
      </c>
      <c r="AO89" s="254"/>
      <c r="AP89" s="254"/>
      <c r="AQ89" s="98"/>
      <c r="AS89" s="99">
        <f>'01 - Venkovní vodovod'!M28</f>
        <v>0</v>
      </c>
      <c r="AT89" s="100">
        <f>ROUND(SUM(AV89:AW89),2)</f>
        <v>0</v>
      </c>
      <c r="AU89" s="101">
        <f>'01 - Venkovní vodovod'!W122</f>
        <v>0</v>
      </c>
      <c r="AV89" s="100">
        <f>'01 - Venkovní vodovod'!M32</f>
        <v>0</v>
      </c>
      <c r="AW89" s="100">
        <f>'01 - Venkovní vodovod'!M33</f>
        <v>0</v>
      </c>
      <c r="AX89" s="100">
        <f>'01 - Venkovní vodovod'!M34</f>
        <v>0</v>
      </c>
      <c r="AY89" s="100">
        <f>'01 - Venkovní vodovod'!M35</f>
        <v>0</v>
      </c>
      <c r="AZ89" s="100">
        <f>'01 - Venkovní vodovod'!H32</f>
        <v>0</v>
      </c>
      <c r="BA89" s="100">
        <f>'01 - Venkovní vodovod'!H33</f>
        <v>0</v>
      </c>
      <c r="BB89" s="100">
        <f>'01 - Venkovní vodovod'!H34</f>
        <v>0</v>
      </c>
      <c r="BC89" s="100">
        <f>'01 - Venkovní vodovod'!H35</f>
        <v>0</v>
      </c>
      <c r="BD89" s="102">
        <f>'01 - Venkovní vodovod'!H36</f>
        <v>0</v>
      </c>
      <c r="BT89" s="103" t="s">
        <v>81</v>
      </c>
      <c r="BV89" s="103" t="s">
        <v>77</v>
      </c>
      <c r="BW89" s="103" t="s">
        <v>85</v>
      </c>
      <c r="BX89" s="103" t="s">
        <v>78</v>
      </c>
    </row>
    <row r="90" spans="1:89" s="5" customFormat="1" ht="22.5" customHeight="1">
      <c r="A90" s="94" t="s">
        <v>80</v>
      </c>
      <c r="B90" s="95"/>
      <c r="C90" s="96"/>
      <c r="D90" s="255" t="s">
        <v>86</v>
      </c>
      <c r="E90" s="255"/>
      <c r="F90" s="255"/>
      <c r="G90" s="255"/>
      <c r="H90" s="255"/>
      <c r="I90" s="97"/>
      <c r="J90" s="255" t="s">
        <v>87</v>
      </c>
      <c r="K90" s="255"/>
      <c r="L90" s="255"/>
      <c r="M90" s="255"/>
      <c r="N90" s="255"/>
      <c r="O90" s="255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  <c r="AF90" s="255"/>
      <c r="AG90" s="253">
        <f>'02 - Vsazení šachty na ka...'!M30</f>
        <v>0</v>
      </c>
      <c r="AH90" s="254"/>
      <c r="AI90" s="254"/>
      <c r="AJ90" s="254"/>
      <c r="AK90" s="254"/>
      <c r="AL90" s="254"/>
      <c r="AM90" s="254"/>
      <c r="AN90" s="253">
        <f>SUM(AG90,AT90)</f>
        <v>0</v>
      </c>
      <c r="AO90" s="254"/>
      <c r="AP90" s="254"/>
      <c r="AQ90" s="98"/>
      <c r="AS90" s="104">
        <f>'02 - Vsazení šachty na ka...'!M28</f>
        <v>0</v>
      </c>
      <c r="AT90" s="105">
        <f>ROUND(SUM(AV90:AW90),2)</f>
        <v>0</v>
      </c>
      <c r="AU90" s="106">
        <f>'02 - Vsazení šachty na ka...'!W121</f>
        <v>0</v>
      </c>
      <c r="AV90" s="105">
        <f>'02 - Vsazení šachty na ka...'!M32</f>
        <v>0</v>
      </c>
      <c r="AW90" s="105">
        <f>'02 - Vsazení šachty na ka...'!M33</f>
        <v>0</v>
      </c>
      <c r="AX90" s="105">
        <f>'02 - Vsazení šachty na ka...'!M34</f>
        <v>0</v>
      </c>
      <c r="AY90" s="105">
        <f>'02 - Vsazení šachty na ka...'!M35</f>
        <v>0</v>
      </c>
      <c r="AZ90" s="105">
        <f>'02 - Vsazení šachty na ka...'!H32</f>
        <v>0</v>
      </c>
      <c r="BA90" s="105">
        <f>'02 - Vsazení šachty na ka...'!H33</f>
        <v>0</v>
      </c>
      <c r="BB90" s="105">
        <f>'02 - Vsazení šachty na ka...'!H34</f>
        <v>0</v>
      </c>
      <c r="BC90" s="105">
        <f>'02 - Vsazení šachty na ka...'!H35</f>
        <v>0</v>
      </c>
      <c r="BD90" s="107">
        <f>'02 - Vsazení šachty na ka...'!H36</f>
        <v>0</v>
      </c>
      <c r="BT90" s="103" t="s">
        <v>81</v>
      </c>
      <c r="BV90" s="103" t="s">
        <v>77</v>
      </c>
      <c r="BW90" s="103" t="s">
        <v>88</v>
      </c>
      <c r="BX90" s="103" t="s">
        <v>78</v>
      </c>
    </row>
    <row r="91" spans="1:89" ht="13.5">
      <c r="B91" s="25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6"/>
    </row>
    <row r="92" spans="1:89" s="1" customFormat="1" ht="30" customHeight="1">
      <c r="B92" s="38"/>
      <c r="C92" s="87" t="s">
        <v>89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261">
        <f>ROUND(SUM(AG93:AG96),2)</f>
        <v>0</v>
      </c>
      <c r="AH92" s="261"/>
      <c r="AI92" s="261"/>
      <c r="AJ92" s="261"/>
      <c r="AK92" s="261"/>
      <c r="AL92" s="261"/>
      <c r="AM92" s="261"/>
      <c r="AN92" s="261">
        <f>ROUND(SUM(AN93:AN96),2)</f>
        <v>0</v>
      </c>
      <c r="AO92" s="261"/>
      <c r="AP92" s="261"/>
      <c r="AQ92" s="40"/>
      <c r="AS92" s="83" t="s">
        <v>90</v>
      </c>
      <c r="AT92" s="84" t="s">
        <v>91</v>
      </c>
      <c r="AU92" s="84" t="s">
        <v>40</v>
      </c>
      <c r="AV92" s="85" t="s">
        <v>63</v>
      </c>
    </row>
    <row r="93" spans="1:89" s="1" customFormat="1" ht="19.899999999999999" customHeight="1">
      <c r="B93" s="38"/>
      <c r="C93" s="39"/>
      <c r="D93" s="108" t="s">
        <v>92</v>
      </c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256">
        <f>ROUND(AG87*AS93,2)</f>
        <v>0</v>
      </c>
      <c r="AH93" s="257"/>
      <c r="AI93" s="257"/>
      <c r="AJ93" s="257"/>
      <c r="AK93" s="257"/>
      <c r="AL93" s="257"/>
      <c r="AM93" s="257"/>
      <c r="AN93" s="257">
        <f>ROUND(AG93+AV93,2)</f>
        <v>0</v>
      </c>
      <c r="AO93" s="257"/>
      <c r="AP93" s="257"/>
      <c r="AQ93" s="40"/>
      <c r="AS93" s="109">
        <v>0</v>
      </c>
      <c r="AT93" s="110" t="s">
        <v>93</v>
      </c>
      <c r="AU93" s="110" t="s">
        <v>41</v>
      </c>
      <c r="AV93" s="111">
        <f>ROUND(IF(AU93="základní",AG93*L31,IF(AU93="snížená",AG93*L32,0)),2)</f>
        <v>0</v>
      </c>
      <c r="BV93" s="21" t="s">
        <v>94</v>
      </c>
      <c r="BY93" s="112">
        <f>IF(AU93="základní",AV93,0)</f>
        <v>0</v>
      </c>
      <c r="BZ93" s="112">
        <f>IF(AU93="snížená",AV93,0)</f>
        <v>0</v>
      </c>
      <c r="CA93" s="112">
        <v>0</v>
      </c>
      <c r="CB93" s="112">
        <v>0</v>
      </c>
      <c r="CC93" s="112">
        <v>0</v>
      </c>
      <c r="CD93" s="112">
        <f>IF(AU93="základní",AG93,0)</f>
        <v>0</v>
      </c>
      <c r="CE93" s="112">
        <f>IF(AU93="snížená",AG93,0)</f>
        <v>0</v>
      </c>
      <c r="CF93" s="112">
        <f>IF(AU93="zákl. přenesená",AG93,0)</f>
        <v>0</v>
      </c>
      <c r="CG93" s="112">
        <f>IF(AU93="sníž. přenesená",AG93,0)</f>
        <v>0</v>
      </c>
      <c r="CH93" s="112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>x</v>
      </c>
    </row>
    <row r="94" spans="1:89" s="1" customFormat="1" ht="19.899999999999999" customHeight="1">
      <c r="B94" s="38"/>
      <c r="C94" s="39"/>
      <c r="D94" s="258" t="s">
        <v>95</v>
      </c>
      <c r="E94" s="259"/>
      <c r="F94" s="259"/>
      <c r="G94" s="259"/>
      <c r="H94" s="259"/>
      <c r="I94" s="259"/>
      <c r="J94" s="259"/>
      <c r="K94" s="259"/>
      <c r="L94" s="259"/>
      <c r="M94" s="259"/>
      <c r="N94" s="259"/>
      <c r="O94" s="259"/>
      <c r="P94" s="259"/>
      <c r="Q94" s="259"/>
      <c r="R94" s="259"/>
      <c r="S94" s="259"/>
      <c r="T94" s="259"/>
      <c r="U94" s="259"/>
      <c r="V94" s="259"/>
      <c r="W94" s="259"/>
      <c r="X94" s="259"/>
      <c r="Y94" s="259"/>
      <c r="Z94" s="259"/>
      <c r="AA94" s="259"/>
      <c r="AB94" s="259"/>
      <c r="AC94" s="39"/>
      <c r="AD94" s="39"/>
      <c r="AE94" s="39"/>
      <c r="AF94" s="39"/>
      <c r="AG94" s="256">
        <f>AG87*AS94</f>
        <v>0</v>
      </c>
      <c r="AH94" s="257"/>
      <c r="AI94" s="257"/>
      <c r="AJ94" s="257"/>
      <c r="AK94" s="257"/>
      <c r="AL94" s="257"/>
      <c r="AM94" s="257"/>
      <c r="AN94" s="257">
        <f>AG94+AV94</f>
        <v>0</v>
      </c>
      <c r="AO94" s="257"/>
      <c r="AP94" s="257"/>
      <c r="AQ94" s="40"/>
      <c r="AS94" s="113">
        <v>0</v>
      </c>
      <c r="AT94" s="114" t="s">
        <v>93</v>
      </c>
      <c r="AU94" s="114" t="s">
        <v>41</v>
      </c>
      <c r="AV94" s="115">
        <f>ROUND(IF(AU94="nulová",0,IF(OR(AU94="základní",AU94="zákl. přenesená"),AG94*L31,AG94*L32)),2)</f>
        <v>0</v>
      </c>
      <c r="BV94" s="21" t="s">
        <v>96</v>
      </c>
      <c r="BY94" s="112">
        <f>IF(AU94="základní",AV94,0)</f>
        <v>0</v>
      </c>
      <c r="BZ94" s="112">
        <f>IF(AU94="snížená",AV94,0)</f>
        <v>0</v>
      </c>
      <c r="CA94" s="112">
        <f>IF(AU94="zákl. přenesená",AV94,0)</f>
        <v>0</v>
      </c>
      <c r="CB94" s="112">
        <f>IF(AU94="sníž. přenesená",AV94,0)</f>
        <v>0</v>
      </c>
      <c r="CC94" s="112">
        <f>IF(AU94="nulová",AV94,0)</f>
        <v>0</v>
      </c>
      <c r="CD94" s="112">
        <f>IF(AU94="základní",AG94,0)</f>
        <v>0</v>
      </c>
      <c r="CE94" s="112">
        <f>IF(AU94="snížená",AG94,0)</f>
        <v>0</v>
      </c>
      <c r="CF94" s="112">
        <f>IF(AU94="zákl. přenesená",AG94,0)</f>
        <v>0</v>
      </c>
      <c r="CG94" s="112">
        <f>IF(AU94="sníž. přenesená",AG94,0)</f>
        <v>0</v>
      </c>
      <c r="CH94" s="112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9.899999999999999" customHeight="1">
      <c r="B95" s="38"/>
      <c r="C95" s="39"/>
      <c r="D95" s="258" t="s">
        <v>95</v>
      </c>
      <c r="E95" s="259"/>
      <c r="F95" s="259"/>
      <c r="G95" s="259"/>
      <c r="H95" s="259"/>
      <c r="I95" s="259"/>
      <c r="J95" s="259"/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39"/>
      <c r="AD95" s="39"/>
      <c r="AE95" s="39"/>
      <c r="AF95" s="39"/>
      <c r="AG95" s="256">
        <f>AG87*AS95</f>
        <v>0</v>
      </c>
      <c r="AH95" s="257"/>
      <c r="AI95" s="257"/>
      <c r="AJ95" s="257"/>
      <c r="AK95" s="257"/>
      <c r="AL95" s="257"/>
      <c r="AM95" s="257"/>
      <c r="AN95" s="257">
        <f>AG95+AV95</f>
        <v>0</v>
      </c>
      <c r="AO95" s="257"/>
      <c r="AP95" s="257"/>
      <c r="AQ95" s="40"/>
      <c r="AS95" s="113">
        <v>0</v>
      </c>
      <c r="AT95" s="114" t="s">
        <v>93</v>
      </c>
      <c r="AU95" s="114" t="s">
        <v>41</v>
      </c>
      <c r="AV95" s="115">
        <f>ROUND(IF(AU95="nulová",0,IF(OR(AU95="základní",AU95="zákl. přenesená"),AG95*L31,AG95*L32)),2)</f>
        <v>0</v>
      </c>
      <c r="BV95" s="21" t="s">
        <v>96</v>
      </c>
      <c r="BY95" s="112">
        <f>IF(AU95="základní",AV95,0)</f>
        <v>0</v>
      </c>
      <c r="BZ95" s="112">
        <f>IF(AU95="snížená",AV95,0)</f>
        <v>0</v>
      </c>
      <c r="CA95" s="112">
        <f>IF(AU95="zákl. přenesená",AV95,0)</f>
        <v>0</v>
      </c>
      <c r="CB95" s="112">
        <f>IF(AU95="sníž. přenesená",AV95,0)</f>
        <v>0</v>
      </c>
      <c r="CC95" s="112">
        <f>IF(AU95="nulová",AV95,0)</f>
        <v>0</v>
      </c>
      <c r="CD95" s="112">
        <f>IF(AU95="základní",AG95,0)</f>
        <v>0</v>
      </c>
      <c r="CE95" s="112">
        <f>IF(AU95="snížená",AG95,0)</f>
        <v>0</v>
      </c>
      <c r="CF95" s="112">
        <f>IF(AU95="zákl. přenesená",AG95,0)</f>
        <v>0</v>
      </c>
      <c r="CG95" s="112">
        <f>IF(AU95="sníž. přenesená",AG95,0)</f>
        <v>0</v>
      </c>
      <c r="CH95" s="112">
        <f>IF(AU95="nulová",AG95,0)</f>
        <v>0</v>
      </c>
      <c r="CI95" s="21">
        <f>IF(AU95="základní",1,IF(AU95="snížená",2,IF(AU95="zákl. přenesená",4,IF(AU95="sníž. přenesená",5,3))))</f>
        <v>1</v>
      </c>
      <c r="CJ95" s="21">
        <f>IF(AT95="stavební čast",1,IF(8895="investiční čast",2,3))</f>
        <v>1</v>
      </c>
      <c r="CK95" s="21" t="str">
        <f>IF(D95="Vyplň vlastní","","x")</f>
        <v/>
      </c>
    </row>
    <row r="96" spans="1:89" s="1" customFormat="1" ht="19.899999999999999" customHeight="1">
      <c r="B96" s="38"/>
      <c r="C96" s="39"/>
      <c r="D96" s="258" t="s">
        <v>95</v>
      </c>
      <c r="E96" s="259"/>
      <c r="F96" s="259"/>
      <c r="G96" s="259"/>
      <c r="H96" s="259"/>
      <c r="I96" s="259"/>
      <c r="J96" s="259"/>
      <c r="K96" s="259"/>
      <c r="L96" s="259"/>
      <c r="M96" s="259"/>
      <c r="N96" s="259"/>
      <c r="O96" s="259"/>
      <c r="P96" s="259"/>
      <c r="Q96" s="259"/>
      <c r="R96" s="259"/>
      <c r="S96" s="259"/>
      <c r="T96" s="259"/>
      <c r="U96" s="259"/>
      <c r="V96" s="259"/>
      <c r="W96" s="259"/>
      <c r="X96" s="259"/>
      <c r="Y96" s="259"/>
      <c r="Z96" s="259"/>
      <c r="AA96" s="259"/>
      <c r="AB96" s="259"/>
      <c r="AC96" s="39"/>
      <c r="AD96" s="39"/>
      <c r="AE96" s="39"/>
      <c r="AF96" s="39"/>
      <c r="AG96" s="256">
        <f>AG87*AS96</f>
        <v>0</v>
      </c>
      <c r="AH96" s="257"/>
      <c r="AI96" s="257"/>
      <c r="AJ96" s="257"/>
      <c r="AK96" s="257"/>
      <c r="AL96" s="257"/>
      <c r="AM96" s="257"/>
      <c r="AN96" s="257">
        <f>AG96+AV96</f>
        <v>0</v>
      </c>
      <c r="AO96" s="257"/>
      <c r="AP96" s="257"/>
      <c r="AQ96" s="40"/>
      <c r="AS96" s="116">
        <v>0</v>
      </c>
      <c r="AT96" s="117" t="s">
        <v>93</v>
      </c>
      <c r="AU96" s="117" t="s">
        <v>41</v>
      </c>
      <c r="AV96" s="118">
        <f>ROUND(IF(AU96="nulová",0,IF(OR(AU96="základní",AU96="zákl. přenesená"),AG96*L31,AG96*L32)),2)</f>
        <v>0</v>
      </c>
      <c r="BV96" s="21" t="s">
        <v>96</v>
      </c>
      <c r="BY96" s="112">
        <f>IF(AU96="základní",AV96,0)</f>
        <v>0</v>
      </c>
      <c r="BZ96" s="112">
        <f>IF(AU96="snížená",AV96,0)</f>
        <v>0</v>
      </c>
      <c r="CA96" s="112">
        <f>IF(AU96="zákl. přenesená",AV96,0)</f>
        <v>0</v>
      </c>
      <c r="CB96" s="112">
        <f>IF(AU96="sníž. přenesená",AV96,0)</f>
        <v>0</v>
      </c>
      <c r="CC96" s="112">
        <f>IF(AU96="nulová",AV96,0)</f>
        <v>0</v>
      </c>
      <c r="CD96" s="112">
        <f>IF(AU96="základní",AG96,0)</f>
        <v>0</v>
      </c>
      <c r="CE96" s="112">
        <f>IF(AU96="snížená",AG96,0)</f>
        <v>0</v>
      </c>
      <c r="CF96" s="112">
        <f>IF(AU96="zákl. přenesená",AG96,0)</f>
        <v>0</v>
      </c>
      <c r="CG96" s="112">
        <f>IF(AU96="sníž. přenesená",AG96,0)</f>
        <v>0</v>
      </c>
      <c r="CH96" s="112">
        <f>IF(AU96="nulová",AG96,0)</f>
        <v>0</v>
      </c>
      <c r="CI96" s="21">
        <f>IF(AU96="základní",1,IF(AU96="snížená",2,IF(AU96="zákl. přenesená",4,IF(AU96="sníž. přenesená",5,3))))</f>
        <v>1</v>
      </c>
      <c r="CJ96" s="21">
        <f>IF(AT96="stavební čast",1,IF(8896="investiční čast",2,3))</f>
        <v>1</v>
      </c>
      <c r="CK96" s="21" t="str">
        <f>IF(D96="Vyplň vlastní","","x")</f>
        <v/>
      </c>
    </row>
    <row r="97" spans="2:43" s="1" customFormat="1" ht="10.9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40"/>
    </row>
    <row r="98" spans="2:43" s="1" customFormat="1" ht="30" customHeight="1">
      <c r="B98" s="38"/>
      <c r="C98" s="119" t="s">
        <v>97</v>
      </c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262">
        <f>ROUND(AG87+AG92,2)</f>
        <v>0</v>
      </c>
      <c r="AH98" s="262"/>
      <c r="AI98" s="262"/>
      <c r="AJ98" s="262"/>
      <c r="AK98" s="262"/>
      <c r="AL98" s="262"/>
      <c r="AM98" s="262"/>
      <c r="AN98" s="262">
        <f>AN87+AN92</f>
        <v>0</v>
      </c>
      <c r="AO98" s="262"/>
      <c r="AP98" s="262"/>
      <c r="AQ98" s="40"/>
    </row>
    <row r="99" spans="2:43" s="1" customFormat="1" ht="6.95" customHeight="1"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4"/>
    </row>
  </sheetData>
  <sheetProtection algorithmName="SHA-512" hashValue="0PeiX4CQX/07ejyUX5W+lk+Kkz0891aOU5UkYtWZI1k/k9h9WpHwPtA5TgVbiyhxwTHdawx0XnidEkEv3RM0Lw==" saltValue="jxa4r/baHTcGQk64STHT/g==" spinCount="100000" sheet="1" objects="1" scenarios="1" formatCells="0" formatColumns="0" formatRows="0" sort="0" autoFilter="0"/>
  <mergeCells count="66">
    <mergeCell ref="AG92:AM92"/>
    <mergeCell ref="AN92:AP92"/>
    <mergeCell ref="AG98:AM98"/>
    <mergeCell ref="AN98:AP98"/>
    <mergeCell ref="AR2:BE2"/>
    <mergeCell ref="D95:AB95"/>
    <mergeCell ref="AG95:AM95"/>
    <mergeCell ref="AN95:AP95"/>
    <mergeCell ref="D96:AB96"/>
    <mergeCell ref="AG96:AM96"/>
    <mergeCell ref="AN96:AP96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713 - TUL - stavební úpr...'!C2" display="/"/>
    <hyperlink ref="A89" location="'01 - Venkovní vodovod'!C2" display="/"/>
    <hyperlink ref="A90" location="'02 - Vsazení šachty na ka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1"/>
      <c r="B1" s="15"/>
      <c r="C1" s="15"/>
      <c r="D1" s="16" t="s">
        <v>1</v>
      </c>
      <c r="E1" s="15"/>
      <c r="F1" s="17" t="s">
        <v>98</v>
      </c>
      <c r="G1" s="17"/>
      <c r="H1" s="304" t="s">
        <v>99</v>
      </c>
      <c r="I1" s="304"/>
      <c r="J1" s="304"/>
      <c r="K1" s="304"/>
      <c r="L1" s="17" t="s">
        <v>100</v>
      </c>
      <c r="M1" s="15"/>
      <c r="N1" s="15"/>
      <c r="O1" s="16" t="s">
        <v>101</v>
      </c>
      <c r="P1" s="15"/>
      <c r="Q1" s="15"/>
      <c r="R1" s="15"/>
      <c r="S1" s="17" t="s">
        <v>102</v>
      </c>
      <c r="T1" s="17"/>
      <c r="U1" s="121"/>
      <c r="V1" s="121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263" t="s">
        <v>8</v>
      </c>
      <c r="T2" s="264"/>
      <c r="U2" s="264"/>
      <c r="V2" s="264"/>
      <c r="W2" s="264"/>
      <c r="X2" s="264"/>
      <c r="Y2" s="264"/>
      <c r="Z2" s="264"/>
      <c r="AA2" s="264"/>
      <c r="AB2" s="264"/>
      <c r="AC2" s="264"/>
      <c r="AT2" s="21" t="s">
        <v>78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81</v>
      </c>
    </row>
    <row r="4" spans="1:66" ht="36.950000000000003" customHeight="1">
      <c r="B4" s="25"/>
      <c r="C4" s="220" t="s">
        <v>103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s="1" customFormat="1" ht="32.85" customHeight="1">
      <c r="B6" s="38"/>
      <c r="C6" s="39"/>
      <c r="D6" s="32" t="s">
        <v>19</v>
      </c>
      <c r="E6" s="39"/>
      <c r="F6" s="226" t="s">
        <v>20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39"/>
      <c r="R6" s="40"/>
    </row>
    <row r="7" spans="1:66" s="1" customFormat="1" ht="14.45" customHeight="1">
      <c r="B7" s="38"/>
      <c r="C7" s="39"/>
      <c r="D7" s="33" t="s">
        <v>21</v>
      </c>
      <c r="E7" s="39"/>
      <c r="F7" s="31" t="s">
        <v>22</v>
      </c>
      <c r="G7" s="39"/>
      <c r="H7" s="39"/>
      <c r="I7" s="39"/>
      <c r="J7" s="39"/>
      <c r="K7" s="39"/>
      <c r="L7" s="39"/>
      <c r="M7" s="33" t="s">
        <v>23</v>
      </c>
      <c r="N7" s="39"/>
      <c r="O7" s="31" t="s">
        <v>22</v>
      </c>
      <c r="P7" s="39"/>
      <c r="Q7" s="39"/>
      <c r="R7" s="40"/>
    </row>
    <row r="8" spans="1:66" s="1" customFormat="1" ht="14.45" customHeight="1">
      <c r="B8" s="38"/>
      <c r="C8" s="39"/>
      <c r="D8" s="33" t="s">
        <v>24</v>
      </c>
      <c r="E8" s="39"/>
      <c r="F8" s="31" t="s">
        <v>25</v>
      </c>
      <c r="G8" s="39"/>
      <c r="H8" s="39"/>
      <c r="I8" s="39"/>
      <c r="J8" s="39"/>
      <c r="K8" s="39"/>
      <c r="L8" s="39"/>
      <c r="M8" s="33" t="s">
        <v>26</v>
      </c>
      <c r="N8" s="39"/>
      <c r="O8" s="266" t="str">
        <f>'Rekapitulace stavby'!AN8</f>
        <v>15.6.2017</v>
      </c>
      <c r="P8" s="267"/>
      <c r="Q8" s="39"/>
      <c r="R8" s="40"/>
    </row>
    <row r="9" spans="1:66" s="1" customFormat="1" ht="10.9" customHeight="1">
      <c r="B9" s="38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40"/>
    </row>
    <row r="10" spans="1:66" s="1" customFormat="1" ht="14.45" customHeight="1">
      <c r="B10" s="38"/>
      <c r="C10" s="39"/>
      <c r="D10" s="33" t="s">
        <v>28</v>
      </c>
      <c r="E10" s="39"/>
      <c r="F10" s="39"/>
      <c r="G10" s="39"/>
      <c r="H10" s="39"/>
      <c r="I10" s="39"/>
      <c r="J10" s="39"/>
      <c r="K10" s="39"/>
      <c r="L10" s="39"/>
      <c r="M10" s="33" t="s">
        <v>29</v>
      </c>
      <c r="N10" s="39"/>
      <c r="O10" s="224" t="str">
        <f>IF('Rekapitulace stavby'!AN10="","",'Rekapitulace stavby'!AN10)</f>
        <v/>
      </c>
      <c r="P10" s="224"/>
      <c r="Q10" s="39"/>
      <c r="R10" s="40"/>
    </row>
    <row r="11" spans="1:66" s="1" customFormat="1" ht="18" customHeight="1">
      <c r="B11" s="38"/>
      <c r="C11" s="39"/>
      <c r="D11" s="39"/>
      <c r="E11" s="31" t="str">
        <f>IF('Rekapitulace stavby'!E11="","",'Rekapitulace stavby'!E11)</f>
        <v xml:space="preserve"> </v>
      </c>
      <c r="F11" s="39"/>
      <c r="G11" s="39"/>
      <c r="H11" s="39"/>
      <c r="I11" s="39"/>
      <c r="J11" s="39"/>
      <c r="K11" s="39"/>
      <c r="L11" s="39"/>
      <c r="M11" s="33" t="s">
        <v>30</v>
      </c>
      <c r="N11" s="39"/>
      <c r="O11" s="224" t="str">
        <f>IF('Rekapitulace stavby'!AN11="","",'Rekapitulace stavby'!AN11)</f>
        <v/>
      </c>
      <c r="P11" s="224"/>
      <c r="Q11" s="39"/>
      <c r="R11" s="40"/>
    </row>
    <row r="12" spans="1:66" s="1" customFormat="1" ht="6.95" customHeight="1">
      <c r="B12" s="38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40"/>
    </row>
    <row r="13" spans="1:66" s="1" customFormat="1" ht="14.45" customHeight="1">
      <c r="B13" s="38"/>
      <c r="C13" s="39"/>
      <c r="D13" s="33" t="s">
        <v>31</v>
      </c>
      <c r="E13" s="39"/>
      <c r="F13" s="39"/>
      <c r="G13" s="39"/>
      <c r="H13" s="39"/>
      <c r="I13" s="39"/>
      <c r="J13" s="39"/>
      <c r="K13" s="39"/>
      <c r="L13" s="39"/>
      <c r="M13" s="33" t="s">
        <v>29</v>
      </c>
      <c r="N13" s="39"/>
      <c r="O13" s="268" t="s">
        <v>22</v>
      </c>
      <c r="P13" s="224"/>
      <c r="Q13" s="39"/>
      <c r="R13" s="40"/>
    </row>
    <row r="14" spans="1:66" s="1" customFormat="1" ht="18" customHeight="1">
      <c r="B14" s="38"/>
      <c r="C14" s="39"/>
      <c r="D14" s="39"/>
      <c r="E14" s="268" t="s">
        <v>104</v>
      </c>
      <c r="F14" s="269"/>
      <c r="G14" s="269"/>
      <c r="H14" s="269"/>
      <c r="I14" s="269"/>
      <c r="J14" s="269"/>
      <c r="K14" s="269"/>
      <c r="L14" s="269"/>
      <c r="M14" s="33" t="s">
        <v>30</v>
      </c>
      <c r="N14" s="39"/>
      <c r="O14" s="268" t="s">
        <v>22</v>
      </c>
      <c r="P14" s="224"/>
      <c r="Q14" s="39"/>
      <c r="R14" s="40"/>
    </row>
    <row r="15" spans="1:66" s="1" customFormat="1" ht="6.95" customHeight="1">
      <c r="B15" s="38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0"/>
    </row>
    <row r="16" spans="1:66" s="1" customFormat="1" ht="14.45" customHeight="1">
      <c r="B16" s="38"/>
      <c r="C16" s="39"/>
      <c r="D16" s="33" t="s">
        <v>33</v>
      </c>
      <c r="E16" s="39"/>
      <c r="F16" s="39"/>
      <c r="G16" s="39"/>
      <c r="H16" s="39"/>
      <c r="I16" s="39"/>
      <c r="J16" s="39"/>
      <c r="K16" s="39"/>
      <c r="L16" s="39"/>
      <c r="M16" s="33" t="s">
        <v>29</v>
      </c>
      <c r="N16" s="39"/>
      <c r="O16" s="224" t="str">
        <f>IF('Rekapitulace stavby'!AN16="","",'Rekapitulace stavby'!AN16)</f>
        <v/>
      </c>
      <c r="P16" s="224"/>
      <c r="Q16" s="39"/>
      <c r="R16" s="40"/>
    </row>
    <row r="17" spans="2:18" s="1" customFormat="1" ht="18" customHeight="1">
      <c r="B17" s="38"/>
      <c r="C17" s="39"/>
      <c r="D17" s="39"/>
      <c r="E17" s="31" t="str">
        <f>IF('Rekapitulace stavby'!E17="","",'Rekapitulace stavby'!E17)</f>
        <v xml:space="preserve"> </v>
      </c>
      <c r="F17" s="39"/>
      <c r="G17" s="39"/>
      <c r="H17" s="39"/>
      <c r="I17" s="39"/>
      <c r="J17" s="39"/>
      <c r="K17" s="39"/>
      <c r="L17" s="39"/>
      <c r="M17" s="33" t="s">
        <v>30</v>
      </c>
      <c r="N17" s="39"/>
      <c r="O17" s="224" t="str">
        <f>IF('Rekapitulace stavby'!AN17="","",'Rekapitulace stavby'!AN17)</f>
        <v/>
      </c>
      <c r="P17" s="224"/>
      <c r="Q17" s="39"/>
      <c r="R17" s="40"/>
    </row>
    <row r="18" spans="2:18" s="1" customFormat="1" ht="6.95" customHeight="1">
      <c r="B18" s="38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40"/>
    </row>
    <row r="19" spans="2:18" s="1" customFormat="1" ht="14.45" customHeight="1">
      <c r="B19" s="38"/>
      <c r="C19" s="39"/>
      <c r="D19" s="33" t="s">
        <v>35</v>
      </c>
      <c r="E19" s="39"/>
      <c r="F19" s="39"/>
      <c r="G19" s="39"/>
      <c r="H19" s="39"/>
      <c r="I19" s="39"/>
      <c r="J19" s="39"/>
      <c r="K19" s="39"/>
      <c r="L19" s="39"/>
      <c r="M19" s="33" t="s">
        <v>29</v>
      </c>
      <c r="N19" s="39"/>
      <c r="O19" s="224" t="str">
        <f>IF('Rekapitulace stavby'!AN19="","",'Rekapitulace stavby'!AN19)</f>
        <v/>
      </c>
      <c r="P19" s="224"/>
      <c r="Q19" s="39"/>
      <c r="R19" s="40"/>
    </row>
    <row r="20" spans="2:18" s="1" customFormat="1" ht="18" customHeight="1">
      <c r="B20" s="38"/>
      <c r="C20" s="39"/>
      <c r="D20" s="39"/>
      <c r="E20" s="31" t="str">
        <f>IF('Rekapitulace stavby'!E20="","",'Rekapitulace stavby'!E20)</f>
        <v xml:space="preserve"> </v>
      </c>
      <c r="F20" s="39"/>
      <c r="G20" s="39"/>
      <c r="H20" s="39"/>
      <c r="I20" s="39"/>
      <c r="J20" s="39"/>
      <c r="K20" s="39"/>
      <c r="L20" s="39"/>
      <c r="M20" s="33" t="s">
        <v>30</v>
      </c>
      <c r="N20" s="39"/>
      <c r="O20" s="224" t="str">
        <f>IF('Rekapitulace stavby'!AN20="","",'Rekapitulace stavby'!AN20)</f>
        <v/>
      </c>
      <c r="P20" s="224"/>
      <c r="Q20" s="39"/>
      <c r="R20" s="40"/>
    </row>
    <row r="21" spans="2:18" s="1" customFormat="1" ht="6.95" customHeight="1"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40"/>
    </row>
    <row r="22" spans="2:18" s="1" customFormat="1" ht="14.45" customHeight="1">
      <c r="B22" s="38"/>
      <c r="C22" s="39"/>
      <c r="D22" s="33" t="s">
        <v>36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22.5" customHeight="1">
      <c r="B23" s="38"/>
      <c r="C23" s="39"/>
      <c r="D23" s="39"/>
      <c r="E23" s="229" t="s">
        <v>22</v>
      </c>
      <c r="F23" s="229"/>
      <c r="G23" s="229"/>
      <c r="H23" s="229"/>
      <c r="I23" s="229"/>
      <c r="J23" s="229"/>
      <c r="K23" s="229"/>
      <c r="L23" s="229"/>
      <c r="M23" s="39"/>
      <c r="N23" s="39"/>
      <c r="O23" s="39"/>
      <c r="P23" s="39"/>
      <c r="Q23" s="39"/>
      <c r="R23" s="40"/>
    </row>
    <row r="24" spans="2:18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39"/>
      <c r="R25" s="40"/>
    </row>
    <row r="26" spans="2:18" s="1" customFormat="1" ht="14.45" customHeight="1">
      <c r="B26" s="38"/>
      <c r="C26" s="39"/>
      <c r="D26" s="122" t="s">
        <v>105</v>
      </c>
      <c r="E26" s="39"/>
      <c r="F26" s="39"/>
      <c r="G26" s="39"/>
      <c r="H26" s="39"/>
      <c r="I26" s="39"/>
      <c r="J26" s="39"/>
      <c r="K26" s="39"/>
      <c r="L26" s="39"/>
      <c r="M26" s="230">
        <f>N87</f>
        <v>0</v>
      </c>
      <c r="N26" s="230"/>
      <c r="O26" s="230"/>
      <c r="P26" s="230"/>
      <c r="Q26" s="39"/>
      <c r="R26" s="40"/>
    </row>
    <row r="27" spans="2:18" s="1" customFormat="1" ht="14.45" customHeight="1">
      <c r="B27" s="38"/>
      <c r="C27" s="39"/>
      <c r="D27" s="37" t="s">
        <v>92</v>
      </c>
      <c r="E27" s="39"/>
      <c r="F27" s="39"/>
      <c r="G27" s="39"/>
      <c r="H27" s="39"/>
      <c r="I27" s="39"/>
      <c r="J27" s="39"/>
      <c r="K27" s="39"/>
      <c r="L27" s="39"/>
      <c r="M27" s="230">
        <f>N99</f>
        <v>0</v>
      </c>
      <c r="N27" s="230"/>
      <c r="O27" s="230"/>
      <c r="P27" s="230"/>
      <c r="Q27" s="39"/>
      <c r="R27" s="40"/>
    </row>
    <row r="28" spans="2:18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40"/>
    </row>
    <row r="29" spans="2:18" s="1" customFormat="1" ht="25.35" customHeight="1">
      <c r="B29" s="38"/>
      <c r="C29" s="39"/>
      <c r="D29" s="123" t="s">
        <v>39</v>
      </c>
      <c r="E29" s="39"/>
      <c r="F29" s="39"/>
      <c r="G29" s="39"/>
      <c r="H29" s="39"/>
      <c r="I29" s="39"/>
      <c r="J29" s="39"/>
      <c r="K29" s="39"/>
      <c r="L29" s="39"/>
      <c r="M29" s="270">
        <f>ROUND(M26+M27,2)</f>
        <v>0</v>
      </c>
      <c r="N29" s="265"/>
      <c r="O29" s="265"/>
      <c r="P29" s="265"/>
      <c r="Q29" s="39"/>
      <c r="R29" s="40"/>
    </row>
    <row r="30" spans="2:18" s="1" customFormat="1" ht="6.95" customHeight="1">
      <c r="B30" s="38"/>
      <c r="C30" s="39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39"/>
      <c r="R30" s="40"/>
    </row>
    <row r="31" spans="2:18" s="1" customFormat="1" ht="14.45" customHeight="1">
      <c r="B31" s="38"/>
      <c r="C31" s="39"/>
      <c r="D31" s="45" t="s">
        <v>40</v>
      </c>
      <c r="E31" s="45" t="s">
        <v>41</v>
      </c>
      <c r="F31" s="46">
        <v>0.21</v>
      </c>
      <c r="G31" s="124" t="s">
        <v>42</v>
      </c>
      <c r="H31" s="271">
        <f>ROUND((((SUM(BE99:BE106)+SUM(BE123:BE220))+SUM(BE222:BE226))),2)</f>
        <v>0</v>
      </c>
      <c r="I31" s="265"/>
      <c r="J31" s="265"/>
      <c r="K31" s="39"/>
      <c r="L31" s="39"/>
      <c r="M31" s="271">
        <f>ROUND(((ROUND((SUM(BE99:BE106)+SUM(BE123:BE220)), 2)*F31)+SUM(BE222:BE226)*F31),2)</f>
        <v>0</v>
      </c>
      <c r="N31" s="265"/>
      <c r="O31" s="265"/>
      <c r="P31" s="265"/>
      <c r="Q31" s="39"/>
      <c r="R31" s="40"/>
    </row>
    <row r="32" spans="2:18" s="1" customFormat="1" ht="14.45" customHeight="1">
      <c r="B32" s="38"/>
      <c r="C32" s="39"/>
      <c r="D32" s="39"/>
      <c r="E32" s="45" t="s">
        <v>43</v>
      </c>
      <c r="F32" s="46">
        <v>0.15</v>
      </c>
      <c r="G32" s="124" t="s">
        <v>42</v>
      </c>
      <c r="H32" s="271">
        <f>ROUND((((SUM(BF99:BF106)+SUM(BF123:BF220))+SUM(BF222:BF226))),2)</f>
        <v>0</v>
      </c>
      <c r="I32" s="265"/>
      <c r="J32" s="265"/>
      <c r="K32" s="39"/>
      <c r="L32" s="39"/>
      <c r="M32" s="271">
        <f>ROUND(((ROUND((SUM(BF99:BF106)+SUM(BF123:BF220)), 2)*F32)+SUM(BF222:BF226)*F32),2)</f>
        <v>0</v>
      </c>
      <c r="N32" s="265"/>
      <c r="O32" s="265"/>
      <c r="P32" s="265"/>
      <c r="Q32" s="39"/>
      <c r="R32" s="40"/>
    </row>
    <row r="33" spans="2:18" s="1" customFormat="1" ht="14.45" hidden="1" customHeight="1">
      <c r="B33" s="38"/>
      <c r="C33" s="39"/>
      <c r="D33" s="39"/>
      <c r="E33" s="45" t="s">
        <v>44</v>
      </c>
      <c r="F33" s="46">
        <v>0.21</v>
      </c>
      <c r="G33" s="124" t="s">
        <v>42</v>
      </c>
      <c r="H33" s="271">
        <f>ROUND((((SUM(BG99:BG106)+SUM(BG123:BG220))+SUM(BG222:BG226))),2)</f>
        <v>0</v>
      </c>
      <c r="I33" s="265"/>
      <c r="J33" s="265"/>
      <c r="K33" s="39"/>
      <c r="L33" s="39"/>
      <c r="M33" s="271">
        <v>0</v>
      </c>
      <c r="N33" s="265"/>
      <c r="O33" s="265"/>
      <c r="P33" s="265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45</v>
      </c>
      <c r="F34" s="46">
        <v>0.15</v>
      </c>
      <c r="G34" s="124" t="s">
        <v>42</v>
      </c>
      <c r="H34" s="271">
        <f>ROUND((((SUM(BH99:BH106)+SUM(BH123:BH220))+SUM(BH222:BH226))),2)</f>
        <v>0</v>
      </c>
      <c r="I34" s="265"/>
      <c r="J34" s="265"/>
      <c r="K34" s="39"/>
      <c r="L34" s="39"/>
      <c r="M34" s="271">
        <v>0</v>
      </c>
      <c r="N34" s="265"/>
      <c r="O34" s="265"/>
      <c r="P34" s="265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46</v>
      </c>
      <c r="F35" s="46">
        <v>0</v>
      </c>
      <c r="G35" s="124" t="s">
        <v>42</v>
      </c>
      <c r="H35" s="271">
        <f>ROUND((((SUM(BI99:BI106)+SUM(BI123:BI220))+SUM(BI222:BI226))),2)</f>
        <v>0</v>
      </c>
      <c r="I35" s="265"/>
      <c r="J35" s="265"/>
      <c r="K35" s="39"/>
      <c r="L35" s="39"/>
      <c r="M35" s="271">
        <v>0</v>
      </c>
      <c r="N35" s="265"/>
      <c r="O35" s="265"/>
      <c r="P35" s="265"/>
      <c r="Q35" s="39"/>
      <c r="R35" s="40"/>
    </row>
    <row r="36" spans="2:18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40"/>
    </row>
    <row r="37" spans="2:18" s="1" customFormat="1" ht="25.35" customHeight="1">
      <c r="B37" s="38"/>
      <c r="C37" s="120"/>
      <c r="D37" s="125" t="s">
        <v>47</v>
      </c>
      <c r="E37" s="82"/>
      <c r="F37" s="82"/>
      <c r="G37" s="126" t="s">
        <v>48</v>
      </c>
      <c r="H37" s="127" t="s">
        <v>49</v>
      </c>
      <c r="I37" s="82"/>
      <c r="J37" s="82"/>
      <c r="K37" s="82"/>
      <c r="L37" s="272">
        <f>SUM(M29:M35)</f>
        <v>0</v>
      </c>
      <c r="M37" s="272"/>
      <c r="N37" s="272"/>
      <c r="O37" s="272"/>
      <c r="P37" s="273"/>
      <c r="Q37" s="120"/>
      <c r="R37" s="40"/>
    </row>
    <row r="38" spans="2:18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ht="13.5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6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50</v>
      </c>
      <c r="E50" s="54"/>
      <c r="F50" s="54"/>
      <c r="G50" s="54"/>
      <c r="H50" s="55"/>
      <c r="I50" s="39"/>
      <c r="J50" s="53" t="s">
        <v>51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52</v>
      </c>
      <c r="E59" s="59"/>
      <c r="F59" s="59"/>
      <c r="G59" s="60" t="s">
        <v>53</v>
      </c>
      <c r="H59" s="61"/>
      <c r="I59" s="39"/>
      <c r="J59" s="58" t="s">
        <v>52</v>
      </c>
      <c r="K59" s="59"/>
      <c r="L59" s="59"/>
      <c r="M59" s="59"/>
      <c r="N59" s="60" t="s">
        <v>53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54</v>
      </c>
      <c r="E61" s="54"/>
      <c r="F61" s="54"/>
      <c r="G61" s="54"/>
      <c r="H61" s="55"/>
      <c r="I61" s="39"/>
      <c r="J61" s="53" t="s">
        <v>55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52</v>
      </c>
      <c r="E70" s="59"/>
      <c r="F70" s="59"/>
      <c r="G70" s="60" t="s">
        <v>53</v>
      </c>
      <c r="H70" s="61"/>
      <c r="I70" s="39"/>
      <c r="J70" s="58" t="s">
        <v>52</v>
      </c>
      <c r="K70" s="59"/>
      <c r="L70" s="59"/>
      <c r="M70" s="59"/>
      <c r="N70" s="60" t="s">
        <v>53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0"/>
    </row>
    <row r="76" spans="2:21" s="1" customFormat="1" ht="36.950000000000003" customHeight="1">
      <c r="B76" s="38"/>
      <c r="C76" s="220" t="s">
        <v>106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40"/>
      <c r="T76" s="131"/>
      <c r="U76" s="131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1"/>
      <c r="U77" s="131"/>
    </row>
    <row r="78" spans="2:21" s="1" customFormat="1" ht="36.950000000000003" customHeight="1">
      <c r="B78" s="38"/>
      <c r="C78" s="72" t="s">
        <v>19</v>
      </c>
      <c r="D78" s="39"/>
      <c r="E78" s="39"/>
      <c r="F78" s="240" t="str">
        <f>F6</f>
        <v>TUL - stavební úpravy obj. č. 376/1, Liberec-Harcov</v>
      </c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39"/>
      <c r="R78" s="40"/>
      <c r="T78" s="131"/>
      <c r="U78" s="131"/>
    </row>
    <row r="79" spans="2:21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40"/>
      <c r="T79" s="131"/>
      <c r="U79" s="131"/>
    </row>
    <row r="80" spans="2:21" s="1" customFormat="1" ht="18" customHeight="1">
      <c r="B80" s="38"/>
      <c r="C80" s="33" t="s">
        <v>24</v>
      </c>
      <c r="D80" s="39"/>
      <c r="E80" s="39"/>
      <c r="F80" s="31" t="str">
        <f>F8</f>
        <v xml:space="preserve"> </v>
      </c>
      <c r="G80" s="39"/>
      <c r="H80" s="39"/>
      <c r="I80" s="39"/>
      <c r="J80" s="39"/>
      <c r="K80" s="33" t="s">
        <v>26</v>
      </c>
      <c r="L80" s="39"/>
      <c r="M80" s="267" t="str">
        <f>IF(O8="","",O8)</f>
        <v>15.6.2017</v>
      </c>
      <c r="N80" s="267"/>
      <c r="O80" s="267"/>
      <c r="P80" s="267"/>
      <c r="Q80" s="39"/>
      <c r="R80" s="40"/>
      <c r="T80" s="131"/>
      <c r="U80" s="131"/>
    </row>
    <row r="81" spans="2:47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  <c r="T81" s="131"/>
      <c r="U81" s="131"/>
    </row>
    <row r="82" spans="2:47" s="1" customFormat="1">
      <c r="B82" s="38"/>
      <c r="C82" s="33" t="s">
        <v>28</v>
      </c>
      <c r="D82" s="39"/>
      <c r="E82" s="39"/>
      <c r="F82" s="31" t="str">
        <f>E11</f>
        <v xml:space="preserve"> </v>
      </c>
      <c r="G82" s="39"/>
      <c r="H82" s="39"/>
      <c r="I82" s="39"/>
      <c r="J82" s="39"/>
      <c r="K82" s="33" t="s">
        <v>33</v>
      </c>
      <c r="L82" s="39"/>
      <c r="M82" s="224" t="str">
        <f>E17</f>
        <v xml:space="preserve"> </v>
      </c>
      <c r="N82" s="224"/>
      <c r="O82" s="224"/>
      <c r="P82" s="224"/>
      <c r="Q82" s="224"/>
      <c r="R82" s="40"/>
      <c r="T82" s="131"/>
      <c r="U82" s="131"/>
    </row>
    <row r="83" spans="2:47" s="1" customFormat="1" ht="14.45" customHeight="1">
      <c r="B83" s="38"/>
      <c r="C83" s="33" t="s">
        <v>31</v>
      </c>
      <c r="D83" s="39"/>
      <c r="E83" s="39"/>
      <c r="F83" s="31" t="str">
        <f>IF(E14="","",E14)</f>
        <v>Ing. Michal Vodňanský</v>
      </c>
      <c r="G83" s="39"/>
      <c r="H83" s="39"/>
      <c r="I83" s="39"/>
      <c r="J83" s="39"/>
      <c r="K83" s="33" t="s">
        <v>35</v>
      </c>
      <c r="L83" s="39"/>
      <c r="M83" s="224" t="str">
        <f>E20</f>
        <v xml:space="preserve"> </v>
      </c>
      <c r="N83" s="224"/>
      <c r="O83" s="224"/>
      <c r="P83" s="224"/>
      <c r="Q83" s="224"/>
      <c r="R83" s="40"/>
      <c r="T83" s="131"/>
      <c r="U83" s="131"/>
    </row>
    <row r="84" spans="2:47" s="1" customFormat="1" ht="10.35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40"/>
      <c r="T84" s="131"/>
      <c r="U84" s="131"/>
    </row>
    <row r="85" spans="2:47" s="1" customFormat="1" ht="29.25" customHeight="1">
      <c r="B85" s="38"/>
      <c r="C85" s="274" t="s">
        <v>107</v>
      </c>
      <c r="D85" s="275"/>
      <c r="E85" s="275"/>
      <c r="F85" s="275"/>
      <c r="G85" s="275"/>
      <c r="H85" s="120"/>
      <c r="I85" s="120"/>
      <c r="J85" s="120"/>
      <c r="K85" s="120"/>
      <c r="L85" s="120"/>
      <c r="M85" s="120"/>
      <c r="N85" s="274" t="s">
        <v>108</v>
      </c>
      <c r="O85" s="275"/>
      <c r="P85" s="275"/>
      <c r="Q85" s="275"/>
      <c r="R85" s="40"/>
      <c r="T85" s="131"/>
      <c r="U85" s="131"/>
    </row>
    <row r="86" spans="2:47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  <c r="T86" s="131"/>
      <c r="U86" s="131"/>
    </row>
    <row r="87" spans="2:47" s="1" customFormat="1" ht="29.25" customHeight="1">
      <c r="B87" s="38"/>
      <c r="C87" s="132" t="s">
        <v>109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261">
        <f>N123</f>
        <v>0</v>
      </c>
      <c r="O87" s="276"/>
      <c r="P87" s="276"/>
      <c r="Q87" s="276"/>
      <c r="R87" s="40"/>
      <c r="T87" s="131"/>
      <c r="U87" s="131"/>
      <c r="AU87" s="21" t="s">
        <v>110</v>
      </c>
    </row>
    <row r="88" spans="2:47" s="6" customFormat="1" ht="24.95" customHeight="1">
      <c r="B88" s="133"/>
      <c r="C88" s="134"/>
      <c r="D88" s="135" t="s">
        <v>111</v>
      </c>
      <c r="E88" s="134"/>
      <c r="F88" s="134"/>
      <c r="G88" s="134"/>
      <c r="H88" s="134"/>
      <c r="I88" s="134"/>
      <c r="J88" s="134"/>
      <c r="K88" s="134"/>
      <c r="L88" s="134"/>
      <c r="M88" s="134"/>
      <c r="N88" s="277">
        <f>N124</f>
        <v>0</v>
      </c>
      <c r="O88" s="278"/>
      <c r="P88" s="278"/>
      <c r="Q88" s="278"/>
      <c r="R88" s="136"/>
      <c r="T88" s="137"/>
      <c r="U88" s="137"/>
    </row>
    <row r="89" spans="2:47" s="7" customFormat="1" ht="19.899999999999999" customHeight="1">
      <c r="B89" s="138"/>
      <c r="C89" s="139"/>
      <c r="D89" s="108" t="s">
        <v>112</v>
      </c>
      <c r="E89" s="139"/>
      <c r="F89" s="139"/>
      <c r="G89" s="139"/>
      <c r="H89" s="139"/>
      <c r="I89" s="139"/>
      <c r="J89" s="139"/>
      <c r="K89" s="139"/>
      <c r="L89" s="139"/>
      <c r="M89" s="139"/>
      <c r="N89" s="257">
        <f>N125</f>
        <v>0</v>
      </c>
      <c r="O89" s="279"/>
      <c r="P89" s="279"/>
      <c r="Q89" s="279"/>
      <c r="R89" s="140"/>
      <c r="T89" s="141"/>
      <c r="U89" s="141"/>
    </row>
    <row r="90" spans="2:47" s="7" customFormat="1" ht="19.899999999999999" customHeight="1">
      <c r="B90" s="138"/>
      <c r="C90" s="139"/>
      <c r="D90" s="108" t="s">
        <v>113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57">
        <f>N147</f>
        <v>0</v>
      </c>
      <c r="O90" s="279"/>
      <c r="P90" s="279"/>
      <c r="Q90" s="279"/>
      <c r="R90" s="140"/>
      <c r="T90" s="141"/>
      <c r="U90" s="141"/>
    </row>
    <row r="91" spans="2:47" s="7" customFormat="1" ht="19.899999999999999" customHeight="1">
      <c r="B91" s="138"/>
      <c r="C91" s="139"/>
      <c r="D91" s="108" t="s">
        <v>114</v>
      </c>
      <c r="E91" s="139"/>
      <c r="F91" s="139"/>
      <c r="G91" s="139"/>
      <c r="H91" s="139"/>
      <c r="I91" s="139"/>
      <c r="J91" s="139"/>
      <c r="K91" s="139"/>
      <c r="L91" s="139"/>
      <c r="M91" s="139"/>
      <c r="N91" s="257">
        <f>N185</f>
        <v>0</v>
      </c>
      <c r="O91" s="279"/>
      <c r="P91" s="279"/>
      <c r="Q91" s="279"/>
      <c r="R91" s="140"/>
      <c r="T91" s="141"/>
      <c r="U91" s="141"/>
    </row>
    <row r="92" spans="2:47" s="7" customFormat="1" ht="19.899999999999999" customHeight="1">
      <c r="B92" s="138"/>
      <c r="C92" s="139"/>
      <c r="D92" s="108" t="s">
        <v>115</v>
      </c>
      <c r="E92" s="139"/>
      <c r="F92" s="139"/>
      <c r="G92" s="139"/>
      <c r="H92" s="139"/>
      <c r="I92" s="139"/>
      <c r="J92" s="139"/>
      <c r="K92" s="139"/>
      <c r="L92" s="139"/>
      <c r="M92" s="139"/>
      <c r="N92" s="257">
        <f>N192</f>
        <v>0</v>
      </c>
      <c r="O92" s="279"/>
      <c r="P92" s="279"/>
      <c r="Q92" s="279"/>
      <c r="R92" s="140"/>
      <c r="T92" s="141"/>
      <c r="U92" s="141"/>
    </row>
    <row r="93" spans="2:47" s="7" customFormat="1" ht="19.899999999999999" customHeight="1">
      <c r="B93" s="138"/>
      <c r="C93" s="139"/>
      <c r="D93" s="108" t="s">
        <v>116</v>
      </c>
      <c r="E93" s="139"/>
      <c r="F93" s="139"/>
      <c r="G93" s="139"/>
      <c r="H93" s="139"/>
      <c r="I93" s="139"/>
      <c r="J93" s="139"/>
      <c r="K93" s="139"/>
      <c r="L93" s="139"/>
      <c r="M93" s="139"/>
      <c r="N93" s="257">
        <f>N210</f>
        <v>0</v>
      </c>
      <c r="O93" s="279"/>
      <c r="P93" s="279"/>
      <c r="Q93" s="279"/>
      <c r="R93" s="140"/>
      <c r="T93" s="141"/>
      <c r="U93" s="141"/>
    </row>
    <row r="94" spans="2:47" s="7" customFormat="1" ht="19.899999999999999" customHeight="1">
      <c r="B94" s="138"/>
      <c r="C94" s="139"/>
      <c r="D94" s="108" t="s">
        <v>117</v>
      </c>
      <c r="E94" s="139"/>
      <c r="F94" s="139"/>
      <c r="G94" s="139"/>
      <c r="H94" s="139"/>
      <c r="I94" s="139"/>
      <c r="J94" s="139"/>
      <c r="K94" s="139"/>
      <c r="L94" s="139"/>
      <c r="M94" s="139"/>
      <c r="N94" s="257">
        <f>N213</f>
        <v>0</v>
      </c>
      <c r="O94" s="279"/>
      <c r="P94" s="279"/>
      <c r="Q94" s="279"/>
      <c r="R94" s="140"/>
      <c r="T94" s="141"/>
      <c r="U94" s="141"/>
    </row>
    <row r="95" spans="2:47" s="7" customFormat="1" ht="19.899999999999999" customHeight="1">
      <c r="B95" s="138"/>
      <c r="C95" s="139"/>
      <c r="D95" s="108" t="s">
        <v>118</v>
      </c>
      <c r="E95" s="139"/>
      <c r="F95" s="139"/>
      <c r="G95" s="139"/>
      <c r="H95" s="139"/>
      <c r="I95" s="139"/>
      <c r="J95" s="139"/>
      <c r="K95" s="139"/>
      <c r="L95" s="139"/>
      <c r="M95" s="139"/>
      <c r="N95" s="257">
        <f>N215</f>
        <v>0</v>
      </c>
      <c r="O95" s="279"/>
      <c r="P95" s="279"/>
      <c r="Q95" s="279"/>
      <c r="R95" s="140"/>
      <c r="T95" s="141"/>
      <c r="U95" s="141"/>
    </row>
    <row r="96" spans="2:47" s="7" customFormat="1" ht="19.899999999999999" customHeight="1">
      <c r="B96" s="138"/>
      <c r="C96" s="139"/>
      <c r="D96" s="108" t="s">
        <v>119</v>
      </c>
      <c r="E96" s="139"/>
      <c r="F96" s="139"/>
      <c r="G96" s="139"/>
      <c r="H96" s="139"/>
      <c r="I96" s="139"/>
      <c r="J96" s="139"/>
      <c r="K96" s="139"/>
      <c r="L96" s="139"/>
      <c r="M96" s="139"/>
      <c r="N96" s="257">
        <f>N218</f>
        <v>0</v>
      </c>
      <c r="O96" s="279"/>
      <c r="P96" s="279"/>
      <c r="Q96" s="279"/>
      <c r="R96" s="140"/>
      <c r="T96" s="141"/>
      <c r="U96" s="141"/>
    </row>
    <row r="97" spans="2:65" s="6" customFormat="1" ht="21.75" customHeight="1">
      <c r="B97" s="133"/>
      <c r="C97" s="134"/>
      <c r="D97" s="135" t="s">
        <v>120</v>
      </c>
      <c r="E97" s="134"/>
      <c r="F97" s="134"/>
      <c r="G97" s="134"/>
      <c r="H97" s="134"/>
      <c r="I97" s="134"/>
      <c r="J97" s="134"/>
      <c r="K97" s="134"/>
      <c r="L97" s="134"/>
      <c r="M97" s="134"/>
      <c r="N97" s="280">
        <f>N221</f>
        <v>0</v>
      </c>
      <c r="O97" s="278"/>
      <c r="P97" s="278"/>
      <c r="Q97" s="278"/>
      <c r="R97" s="136"/>
      <c r="T97" s="137"/>
      <c r="U97" s="137"/>
    </row>
    <row r="98" spans="2:65" s="1" customFormat="1" ht="21.75" customHeight="1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40"/>
      <c r="T98" s="131"/>
      <c r="U98" s="131"/>
    </row>
    <row r="99" spans="2:65" s="1" customFormat="1" ht="29.25" customHeight="1">
      <c r="B99" s="38"/>
      <c r="C99" s="132" t="s">
        <v>121</v>
      </c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276">
        <f>ROUND(N100+N101+N102+N103+N104+N105,2)</f>
        <v>0</v>
      </c>
      <c r="O99" s="281"/>
      <c r="P99" s="281"/>
      <c r="Q99" s="281"/>
      <c r="R99" s="40"/>
      <c r="T99" s="142"/>
      <c r="U99" s="143" t="s">
        <v>40</v>
      </c>
    </row>
    <row r="100" spans="2:65" s="1" customFormat="1" ht="18" customHeight="1">
      <c r="B100" s="38"/>
      <c r="C100" s="39"/>
      <c r="D100" s="258" t="s">
        <v>122</v>
      </c>
      <c r="E100" s="259"/>
      <c r="F100" s="259"/>
      <c r="G100" s="259"/>
      <c r="H100" s="259"/>
      <c r="I100" s="39"/>
      <c r="J100" s="39"/>
      <c r="K100" s="39"/>
      <c r="L100" s="39"/>
      <c r="M100" s="39"/>
      <c r="N100" s="256">
        <f>ROUND(N87*T100,2)</f>
        <v>0</v>
      </c>
      <c r="O100" s="257"/>
      <c r="P100" s="257"/>
      <c r="Q100" s="257"/>
      <c r="R100" s="40"/>
      <c r="S100" s="144"/>
      <c r="T100" s="145"/>
      <c r="U100" s="146" t="s">
        <v>43</v>
      </c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8" t="s">
        <v>123</v>
      </c>
      <c r="AZ100" s="147"/>
      <c r="BA100" s="147"/>
      <c r="BB100" s="147"/>
      <c r="BC100" s="147"/>
      <c r="BD100" s="147"/>
      <c r="BE100" s="149">
        <f t="shared" ref="BE100:BE105" si="0">IF(U100="základní",N100,0)</f>
        <v>0</v>
      </c>
      <c r="BF100" s="149">
        <f t="shared" ref="BF100:BF105" si="1">IF(U100="snížená",N100,0)</f>
        <v>0</v>
      </c>
      <c r="BG100" s="149">
        <f t="shared" ref="BG100:BG105" si="2">IF(U100="zákl. přenesená",N100,0)</f>
        <v>0</v>
      </c>
      <c r="BH100" s="149">
        <f t="shared" ref="BH100:BH105" si="3">IF(U100="sníž. přenesená",N100,0)</f>
        <v>0</v>
      </c>
      <c r="BI100" s="149">
        <f t="shared" ref="BI100:BI105" si="4">IF(U100="nulová",N100,0)</f>
        <v>0</v>
      </c>
      <c r="BJ100" s="148" t="s">
        <v>124</v>
      </c>
      <c r="BK100" s="147"/>
      <c r="BL100" s="147"/>
      <c r="BM100" s="147"/>
    </row>
    <row r="101" spans="2:65" s="1" customFormat="1" ht="18" customHeight="1">
      <c r="B101" s="38"/>
      <c r="C101" s="39"/>
      <c r="D101" s="258" t="s">
        <v>125</v>
      </c>
      <c r="E101" s="259"/>
      <c r="F101" s="259"/>
      <c r="G101" s="259"/>
      <c r="H101" s="259"/>
      <c r="I101" s="39"/>
      <c r="J101" s="39"/>
      <c r="K101" s="39"/>
      <c r="L101" s="39"/>
      <c r="M101" s="39"/>
      <c r="N101" s="256">
        <f>ROUND(N87*T101,2)</f>
        <v>0</v>
      </c>
      <c r="O101" s="257"/>
      <c r="P101" s="257"/>
      <c r="Q101" s="257"/>
      <c r="R101" s="40"/>
      <c r="S101" s="144"/>
      <c r="T101" s="145"/>
      <c r="U101" s="146" t="s">
        <v>43</v>
      </c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/>
      <c r="AF101" s="147"/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8" t="s">
        <v>123</v>
      </c>
      <c r="AZ101" s="147"/>
      <c r="BA101" s="147"/>
      <c r="BB101" s="147"/>
      <c r="BC101" s="147"/>
      <c r="BD101" s="147"/>
      <c r="BE101" s="149">
        <f t="shared" si="0"/>
        <v>0</v>
      </c>
      <c r="BF101" s="149">
        <f t="shared" si="1"/>
        <v>0</v>
      </c>
      <c r="BG101" s="149">
        <f t="shared" si="2"/>
        <v>0</v>
      </c>
      <c r="BH101" s="149">
        <f t="shared" si="3"/>
        <v>0</v>
      </c>
      <c r="BI101" s="149">
        <f t="shared" si="4"/>
        <v>0</v>
      </c>
      <c r="BJ101" s="148" t="s">
        <v>124</v>
      </c>
      <c r="BK101" s="147"/>
      <c r="BL101" s="147"/>
      <c r="BM101" s="147"/>
    </row>
    <row r="102" spans="2:65" s="1" customFormat="1" ht="18" customHeight="1">
      <c r="B102" s="38"/>
      <c r="C102" s="39"/>
      <c r="D102" s="258" t="s">
        <v>126</v>
      </c>
      <c r="E102" s="259"/>
      <c r="F102" s="259"/>
      <c r="G102" s="259"/>
      <c r="H102" s="259"/>
      <c r="I102" s="39"/>
      <c r="J102" s="39"/>
      <c r="K102" s="39"/>
      <c r="L102" s="39"/>
      <c r="M102" s="39"/>
      <c r="N102" s="256">
        <f>ROUND(N87*T102,2)</f>
        <v>0</v>
      </c>
      <c r="O102" s="257"/>
      <c r="P102" s="257"/>
      <c r="Q102" s="257"/>
      <c r="R102" s="40"/>
      <c r="S102" s="144"/>
      <c r="T102" s="145"/>
      <c r="U102" s="146" t="s">
        <v>43</v>
      </c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8" t="s">
        <v>123</v>
      </c>
      <c r="AZ102" s="147"/>
      <c r="BA102" s="147"/>
      <c r="BB102" s="147"/>
      <c r="BC102" s="147"/>
      <c r="BD102" s="147"/>
      <c r="BE102" s="149">
        <f t="shared" si="0"/>
        <v>0</v>
      </c>
      <c r="BF102" s="149">
        <f t="shared" si="1"/>
        <v>0</v>
      </c>
      <c r="BG102" s="149">
        <f t="shared" si="2"/>
        <v>0</v>
      </c>
      <c r="BH102" s="149">
        <f t="shared" si="3"/>
        <v>0</v>
      </c>
      <c r="BI102" s="149">
        <f t="shared" si="4"/>
        <v>0</v>
      </c>
      <c r="BJ102" s="148" t="s">
        <v>124</v>
      </c>
      <c r="BK102" s="147"/>
      <c r="BL102" s="147"/>
      <c r="BM102" s="147"/>
    </row>
    <row r="103" spans="2:65" s="1" customFormat="1" ht="18" customHeight="1">
      <c r="B103" s="38"/>
      <c r="C103" s="39"/>
      <c r="D103" s="258" t="s">
        <v>127</v>
      </c>
      <c r="E103" s="259"/>
      <c r="F103" s="259"/>
      <c r="G103" s="259"/>
      <c r="H103" s="259"/>
      <c r="I103" s="39"/>
      <c r="J103" s="39"/>
      <c r="K103" s="39"/>
      <c r="L103" s="39"/>
      <c r="M103" s="39"/>
      <c r="N103" s="256">
        <f>ROUND(N87*T103,2)</f>
        <v>0</v>
      </c>
      <c r="O103" s="257"/>
      <c r="P103" s="257"/>
      <c r="Q103" s="257"/>
      <c r="R103" s="40"/>
      <c r="S103" s="144"/>
      <c r="T103" s="145"/>
      <c r="U103" s="146" t="s">
        <v>43</v>
      </c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8" t="s">
        <v>123</v>
      </c>
      <c r="AZ103" s="147"/>
      <c r="BA103" s="147"/>
      <c r="BB103" s="147"/>
      <c r="BC103" s="147"/>
      <c r="BD103" s="147"/>
      <c r="BE103" s="149">
        <f t="shared" si="0"/>
        <v>0</v>
      </c>
      <c r="BF103" s="149">
        <f t="shared" si="1"/>
        <v>0</v>
      </c>
      <c r="BG103" s="149">
        <f t="shared" si="2"/>
        <v>0</v>
      </c>
      <c r="BH103" s="149">
        <f t="shared" si="3"/>
        <v>0</v>
      </c>
      <c r="BI103" s="149">
        <f t="shared" si="4"/>
        <v>0</v>
      </c>
      <c r="BJ103" s="148" t="s">
        <v>124</v>
      </c>
      <c r="BK103" s="147"/>
      <c r="BL103" s="147"/>
      <c r="BM103" s="147"/>
    </row>
    <row r="104" spans="2:65" s="1" customFormat="1" ht="18" customHeight="1">
      <c r="B104" s="38"/>
      <c r="C104" s="39"/>
      <c r="D104" s="258" t="s">
        <v>128</v>
      </c>
      <c r="E104" s="259"/>
      <c r="F104" s="259"/>
      <c r="G104" s="259"/>
      <c r="H104" s="259"/>
      <c r="I104" s="39"/>
      <c r="J104" s="39"/>
      <c r="K104" s="39"/>
      <c r="L104" s="39"/>
      <c r="M104" s="39"/>
      <c r="N104" s="256">
        <f>ROUND(N87*T104,2)</f>
        <v>0</v>
      </c>
      <c r="O104" s="257"/>
      <c r="P104" s="257"/>
      <c r="Q104" s="257"/>
      <c r="R104" s="40"/>
      <c r="S104" s="144"/>
      <c r="T104" s="145"/>
      <c r="U104" s="146" t="s">
        <v>43</v>
      </c>
      <c r="V104" s="147"/>
      <c r="W104" s="147"/>
      <c r="X104" s="147"/>
      <c r="Y104" s="147"/>
      <c r="Z104" s="147"/>
      <c r="AA104" s="147"/>
      <c r="AB104" s="147"/>
      <c r="AC104" s="147"/>
      <c r="AD104" s="147"/>
      <c r="AE104" s="147"/>
      <c r="AF104" s="147"/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8" t="s">
        <v>123</v>
      </c>
      <c r="AZ104" s="147"/>
      <c r="BA104" s="147"/>
      <c r="BB104" s="147"/>
      <c r="BC104" s="147"/>
      <c r="BD104" s="147"/>
      <c r="BE104" s="149">
        <f t="shared" si="0"/>
        <v>0</v>
      </c>
      <c r="BF104" s="149">
        <f t="shared" si="1"/>
        <v>0</v>
      </c>
      <c r="BG104" s="149">
        <f t="shared" si="2"/>
        <v>0</v>
      </c>
      <c r="BH104" s="149">
        <f t="shared" si="3"/>
        <v>0</v>
      </c>
      <c r="BI104" s="149">
        <f t="shared" si="4"/>
        <v>0</v>
      </c>
      <c r="BJ104" s="148" t="s">
        <v>124</v>
      </c>
      <c r="BK104" s="147"/>
      <c r="BL104" s="147"/>
      <c r="BM104" s="147"/>
    </row>
    <row r="105" spans="2:65" s="1" customFormat="1" ht="18" customHeight="1">
      <c r="B105" s="38"/>
      <c r="C105" s="39"/>
      <c r="D105" s="108" t="s">
        <v>129</v>
      </c>
      <c r="E105" s="39"/>
      <c r="F105" s="39"/>
      <c r="G105" s="39"/>
      <c r="H105" s="39"/>
      <c r="I105" s="39"/>
      <c r="J105" s="39"/>
      <c r="K105" s="39"/>
      <c r="L105" s="39"/>
      <c r="M105" s="39"/>
      <c r="N105" s="256">
        <f>ROUND(N87*T105,2)</f>
        <v>0</v>
      </c>
      <c r="O105" s="257"/>
      <c r="P105" s="257"/>
      <c r="Q105" s="257"/>
      <c r="R105" s="40"/>
      <c r="S105" s="144"/>
      <c r="T105" s="150"/>
      <c r="U105" s="151" t="s">
        <v>43</v>
      </c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/>
      <c r="AF105" s="147"/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8" t="s">
        <v>130</v>
      </c>
      <c r="AZ105" s="147"/>
      <c r="BA105" s="147"/>
      <c r="BB105" s="147"/>
      <c r="BC105" s="147"/>
      <c r="BD105" s="147"/>
      <c r="BE105" s="149">
        <f t="shared" si="0"/>
        <v>0</v>
      </c>
      <c r="BF105" s="149">
        <f t="shared" si="1"/>
        <v>0</v>
      </c>
      <c r="BG105" s="149">
        <f t="shared" si="2"/>
        <v>0</v>
      </c>
      <c r="BH105" s="149">
        <f t="shared" si="3"/>
        <v>0</v>
      </c>
      <c r="BI105" s="149">
        <f t="shared" si="4"/>
        <v>0</v>
      </c>
      <c r="BJ105" s="148" t="s">
        <v>124</v>
      </c>
      <c r="BK105" s="147"/>
      <c r="BL105" s="147"/>
      <c r="BM105" s="147"/>
    </row>
    <row r="106" spans="2:65" s="1" customFormat="1" ht="13.5"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40"/>
      <c r="T106" s="131"/>
      <c r="U106" s="131"/>
    </row>
    <row r="107" spans="2:65" s="1" customFormat="1" ht="29.25" customHeight="1">
      <c r="B107" s="38"/>
      <c r="C107" s="119" t="s">
        <v>97</v>
      </c>
      <c r="D107" s="120"/>
      <c r="E107" s="120"/>
      <c r="F107" s="120"/>
      <c r="G107" s="120"/>
      <c r="H107" s="120"/>
      <c r="I107" s="120"/>
      <c r="J107" s="120"/>
      <c r="K107" s="120"/>
      <c r="L107" s="262">
        <f>ROUND(SUM(N87+N99),2)</f>
        <v>0</v>
      </c>
      <c r="M107" s="262"/>
      <c r="N107" s="262"/>
      <c r="O107" s="262"/>
      <c r="P107" s="262"/>
      <c r="Q107" s="262"/>
      <c r="R107" s="40"/>
      <c r="T107" s="131"/>
      <c r="U107" s="131"/>
    </row>
    <row r="108" spans="2:65" s="1" customFormat="1" ht="6.95" customHeight="1"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4"/>
      <c r="T108" s="131"/>
      <c r="U108" s="131"/>
    </row>
    <row r="112" spans="2:65" s="1" customFormat="1" ht="6.95" customHeight="1"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7"/>
    </row>
    <row r="113" spans="2:65" s="1" customFormat="1" ht="36.950000000000003" customHeight="1">
      <c r="B113" s="38"/>
      <c r="C113" s="220" t="s">
        <v>131</v>
      </c>
      <c r="D113" s="265"/>
      <c r="E113" s="265"/>
      <c r="F113" s="265"/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265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36.950000000000003" customHeight="1">
      <c r="B115" s="38"/>
      <c r="C115" s="72" t="s">
        <v>19</v>
      </c>
      <c r="D115" s="39"/>
      <c r="E115" s="39"/>
      <c r="F115" s="240" t="str">
        <f>F6</f>
        <v>TUL - stavební úpravy obj. č. 376/1, Liberec-Harcov</v>
      </c>
      <c r="G115" s="265"/>
      <c r="H115" s="265"/>
      <c r="I115" s="265"/>
      <c r="J115" s="265"/>
      <c r="K115" s="265"/>
      <c r="L115" s="265"/>
      <c r="M115" s="265"/>
      <c r="N115" s="265"/>
      <c r="O115" s="265"/>
      <c r="P115" s="265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 ht="18" customHeight="1">
      <c r="B117" s="38"/>
      <c r="C117" s="33" t="s">
        <v>24</v>
      </c>
      <c r="D117" s="39"/>
      <c r="E117" s="39"/>
      <c r="F117" s="31" t="str">
        <f>F8</f>
        <v xml:space="preserve"> </v>
      </c>
      <c r="G117" s="39"/>
      <c r="H117" s="39"/>
      <c r="I117" s="39"/>
      <c r="J117" s="39"/>
      <c r="K117" s="33" t="s">
        <v>26</v>
      </c>
      <c r="L117" s="39"/>
      <c r="M117" s="267" t="str">
        <f>IF(O8="","",O8)</f>
        <v>15.6.2017</v>
      </c>
      <c r="N117" s="267"/>
      <c r="O117" s="267"/>
      <c r="P117" s="267"/>
      <c r="Q117" s="39"/>
      <c r="R117" s="40"/>
    </row>
    <row r="118" spans="2:65" s="1" customFormat="1" ht="6.9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1" customFormat="1">
      <c r="B119" s="38"/>
      <c r="C119" s="33" t="s">
        <v>28</v>
      </c>
      <c r="D119" s="39"/>
      <c r="E119" s="39"/>
      <c r="F119" s="31" t="str">
        <f>E11</f>
        <v xml:space="preserve"> </v>
      </c>
      <c r="G119" s="39"/>
      <c r="H119" s="39"/>
      <c r="I119" s="39"/>
      <c r="J119" s="39"/>
      <c r="K119" s="33" t="s">
        <v>33</v>
      </c>
      <c r="L119" s="39"/>
      <c r="M119" s="224" t="str">
        <f>E17</f>
        <v xml:space="preserve"> </v>
      </c>
      <c r="N119" s="224"/>
      <c r="O119" s="224"/>
      <c r="P119" s="224"/>
      <c r="Q119" s="224"/>
      <c r="R119" s="40"/>
    </row>
    <row r="120" spans="2:65" s="1" customFormat="1" ht="14.45" customHeight="1">
      <c r="B120" s="38"/>
      <c r="C120" s="33" t="s">
        <v>31</v>
      </c>
      <c r="D120" s="39"/>
      <c r="E120" s="39"/>
      <c r="F120" s="31" t="str">
        <f>IF(E14="","",E14)</f>
        <v>Ing. Michal Vodňanský</v>
      </c>
      <c r="G120" s="39"/>
      <c r="H120" s="39"/>
      <c r="I120" s="39"/>
      <c r="J120" s="39"/>
      <c r="K120" s="33" t="s">
        <v>35</v>
      </c>
      <c r="L120" s="39"/>
      <c r="M120" s="224" t="str">
        <f>E20</f>
        <v xml:space="preserve"> </v>
      </c>
      <c r="N120" s="224"/>
      <c r="O120" s="224"/>
      <c r="P120" s="224"/>
      <c r="Q120" s="224"/>
      <c r="R120" s="40"/>
    </row>
    <row r="121" spans="2:65" s="1" customFormat="1" ht="10.35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65" s="8" customFormat="1" ht="29.25" customHeight="1">
      <c r="B122" s="152"/>
      <c r="C122" s="153" t="s">
        <v>132</v>
      </c>
      <c r="D122" s="154" t="s">
        <v>133</v>
      </c>
      <c r="E122" s="154" t="s">
        <v>58</v>
      </c>
      <c r="F122" s="282" t="s">
        <v>134</v>
      </c>
      <c r="G122" s="282"/>
      <c r="H122" s="282"/>
      <c r="I122" s="282"/>
      <c r="J122" s="154" t="s">
        <v>135</v>
      </c>
      <c r="K122" s="154" t="s">
        <v>136</v>
      </c>
      <c r="L122" s="283" t="s">
        <v>137</v>
      </c>
      <c r="M122" s="283"/>
      <c r="N122" s="282" t="s">
        <v>108</v>
      </c>
      <c r="O122" s="282"/>
      <c r="P122" s="282"/>
      <c r="Q122" s="284"/>
      <c r="R122" s="155"/>
      <c r="T122" s="83" t="s">
        <v>138</v>
      </c>
      <c r="U122" s="84" t="s">
        <v>40</v>
      </c>
      <c r="V122" s="84" t="s">
        <v>139</v>
      </c>
      <c r="W122" s="84" t="s">
        <v>140</v>
      </c>
      <c r="X122" s="84" t="s">
        <v>141</v>
      </c>
      <c r="Y122" s="84" t="s">
        <v>142</v>
      </c>
      <c r="Z122" s="84" t="s">
        <v>143</v>
      </c>
      <c r="AA122" s="85" t="s">
        <v>144</v>
      </c>
    </row>
    <row r="123" spans="2:65" s="1" customFormat="1" ht="29.25" customHeight="1">
      <c r="B123" s="38"/>
      <c r="C123" s="87" t="s">
        <v>105</v>
      </c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296">
        <f>BK123</f>
        <v>0</v>
      </c>
      <c r="O123" s="297"/>
      <c r="P123" s="297"/>
      <c r="Q123" s="297"/>
      <c r="R123" s="40"/>
      <c r="T123" s="86"/>
      <c r="U123" s="54"/>
      <c r="V123" s="54"/>
      <c r="W123" s="156">
        <f>W124+W221</f>
        <v>0</v>
      </c>
      <c r="X123" s="54"/>
      <c r="Y123" s="156">
        <f>Y124+Y221</f>
        <v>0.85639500000000013</v>
      </c>
      <c r="Z123" s="54"/>
      <c r="AA123" s="157">
        <f>AA124+AA221</f>
        <v>0</v>
      </c>
      <c r="AT123" s="21" t="s">
        <v>75</v>
      </c>
      <c r="AU123" s="21" t="s">
        <v>110</v>
      </c>
      <c r="BK123" s="158">
        <f>BK124+BK221</f>
        <v>0</v>
      </c>
    </row>
    <row r="124" spans="2:65" s="9" customFormat="1" ht="37.35" customHeight="1">
      <c r="B124" s="159"/>
      <c r="C124" s="160"/>
      <c r="D124" s="161" t="s">
        <v>111</v>
      </c>
      <c r="E124" s="161"/>
      <c r="F124" s="161"/>
      <c r="G124" s="161"/>
      <c r="H124" s="161"/>
      <c r="I124" s="161"/>
      <c r="J124" s="161"/>
      <c r="K124" s="161"/>
      <c r="L124" s="161"/>
      <c r="M124" s="161"/>
      <c r="N124" s="280">
        <f>BK124</f>
        <v>0</v>
      </c>
      <c r="O124" s="277"/>
      <c r="P124" s="277"/>
      <c r="Q124" s="277"/>
      <c r="R124" s="162"/>
      <c r="T124" s="163"/>
      <c r="U124" s="160"/>
      <c r="V124" s="160"/>
      <c r="W124" s="164">
        <f>W125+W147+W185+W192+W210+W213+W215+W218</f>
        <v>0</v>
      </c>
      <c r="X124" s="160"/>
      <c r="Y124" s="164">
        <f>Y125+Y147+Y185+Y192+Y210+Y213+Y215+Y218</f>
        <v>0.85639500000000013</v>
      </c>
      <c r="Z124" s="160"/>
      <c r="AA124" s="165">
        <f>AA125+AA147+AA185+AA192+AA210+AA213+AA215+AA218</f>
        <v>0</v>
      </c>
      <c r="AR124" s="166" t="s">
        <v>124</v>
      </c>
      <c r="AT124" s="167" t="s">
        <v>75</v>
      </c>
      <c r="AU124" s="167" t="s">
        <v>76</v>
      </c>
      <c r="AY124" s="166" t="s">
        <v>145</v>
      </c>
      <c r="BK124" s="168">
        <f>BK125+BK147+BK185+BK192+BK210+BK213+BK215+BK218</f>
        <v>0</v>
      </c>
    </row>
    <row r="125" spans="2:65" s="9" customFormat="1" ht="19.899999999999999" customHeight="1">
      <c r="B125" s="159"/>
      <c r="C125" s="160"/>
      <c r="D125" s="169" t="s">
        <v>112</v>
      </c>
      <c r="E125" s="169"/>
      <c r="F125" s="169"/>
      <c r="G125" s="169"/>
      <c r="H125" s="169"/>
      <c r="I125" s="169"/>
      <c r="J125" s="169"/>
      <c r="K125" s="169"/>
      <c r="L125" s="169"/>
      <c r="M125" s="169"/>
      <c r="N125" s="298">
        <f>BK125</f>
        <v>0</v>
      </c>
      <c r="O125" s="299"/>
      <c r="P125" s="299"/>
      <c r="Q125" s="299"/>
      <c r="R125" s="162"/>
      <c r="T125" s="163"/>
      <c r="U125" s="160"/>
      <c r="V125" s="160"/>
      <c r="W125" s="164">
        <f>SUM(W126:W146)</f>
        <v>0</v>
      </c>
      <c r="X125" s="160"/>
      <c r="Y125" s="164">
        <f>SUM(Y126:Y146)</f>
        <v>9.8539999999999989E-2</v>
      </c>
      <c r="Z125" s="160"/>
      <c r="AA125" s="165">
        <f>SUM(AA126:AA146)</f>
        <v>0</v>
      </c>
      <c r="AR125" s="166" t="s">
        <v>124</v>
      </c>
      <c r="AT125" s="167" t="s">
        <v>75</v>
      </c>
      <c r="AU125" s="167" t="s">
        <v>81</v>
      </c>
      <c r="AY125" s="166" t="s">
        <v>145</v>
      </c>
      <c r="BK125" s="168">
        <f>SUM(BK126:BK146)</f>
        <v>0</v>
      </c>
    </row>
    <row r="126" spans="2:65" s="1" customFormat="1" ht="31.5" customHeight="1">
      <c r="B126" s="38"/>
      <c r="C126" s="170" t="s">
        <v>81</v>
      </c>
      <c r="D126" s="170" t="s">
        <v>146</v>
      </c>
      <c r="E126" s="171" t="s">
        <v>147</v>
      </c>
      <c r="F126" s="285" t="s">
        <v>148</v>
      </c>
      <c r="G126" s="285"/>
      <c r="H126" s="285"/>
      <c r="I126" s="285"/>
      <c r="J126" s="172" t="s">
        <v>149</v>
      </c>
      <c r="K126" s="173">
        <v>11</v>
      </c>
      <c r="L126" s="286">
        <v>0</v>
      </c>
      <c r="M126" s="287"/>
      <c r="N126" s="288">
        <f t="shared" ref="N126:N146" si="5">ROUND(L126*K126,2)</f>
        <v>0</v>
      </c>
      <c r="O126" s="288"/>
      <c r="P126" s="288"/>
      <c r="Q126" s="288"/>
      <c r="R126" s="40"/>
      <c r="T126" s="174" t="s">
        <v>22</v>
      </c>
      <c r="U126" s="47" t="s">
        <v>43</v>
      </c>
      <c r="V126" s="39"/>
      <c r="W126" s="175">
        <f t="shared" ref="W126:W146" si="6">V126*K126</f>
        <v>0</v>
      </c>
      <c r="X126" s="175">
        <v>1.2600000000000001E-3</v>
      </c>
      <c r="Y126" s="175">
        <f t="shared" ref="Y126:Y146" si="7">X126*K126</f>
        <v>1.3860000000000001E-2</v>
      </c>
      <c r="Z126" s="175">
        <v>0</v>
      </c>
      <c r="AA126" s="176">
        <f t="shared" ref="AA126:AA146" si="8">Z126*K126</f>
        <v>0</v>
      </c>
      <c r="AR126" s="21" t="s">
        <v>150</v>
      </c>
      <c r="AT126" s="21" t="s">
        <v>146</v>
      </c>
      <c r="AU126" s="21" t="s">
        <v>124</v>
      </c>
      <c r="AY126" s="21" t="s">
        <v>145</v>
      </c>
      <c r="BE126" s="112">
        <f t="shared" ref="BE126:BE146" si="9">IF(U126="základní",N126,0)</f>
        <v>0</v>
      </c>
      <c r="BF126" s="112">
        <f t="shared" ref="BF126:BF146" si="10">IF(U126="snížená",N126,0)</f>
        <v>0</v>
      </c>
      <c r="BG126" s="112">
        <f t="shared" ref="BG126:BG146" si="11">IF(U126="zákl. přenesená",N126,0)</f>
        <v>0</v>
      </c>
      <c r="BH126" s="112">
        <f t="shared" ref="BH126:BH146" si="12">IF(U126="sníž. přenesená",N126,0)</f>
        <v>0</v>
      </c>
      <c r="BI126" s="112">
        <f t="shared" ref="BI126:BI146" si="13">IF(U126="nulová",N126,0)</f>
        <v>0</v>
      </c>
      <c r="BJ126" s="21" t="s">
        <v>124</v>
      </c>
      <c r="BK126" s="112">
        <f t="shared" ref="BK126:BK146" si="14">ROUND(L126*K126,2)</f>
        <v>0</v>
      </c>
      <c r="BL126" s="21" t="s">
        <v>150</v>
      </c>
      <c r="BM126" s="21" t="s">
        <v>151</v>
      </c>
    </row>
    <row r="127" spans="2:65" s="1" customFormat="1" ht="31.5" customHeight="1">
      <c r="B127" s="38"/>
      <c r="C127" s="170" t="s">
        <v>124</v>
      </c>
      <c r="D127" s="170" t="s">
        <v>146</v>
      </c>
      <c r="E127" s="171" t="s">
        <v>152</v>
      </c>
      <c r="F127" s="285" t="s">
        <v>153</v>
      </c>
      <c r="G127" s="285"/>
      <c r="H127" s="285"/>
      <c r="I127" s="285"/>
      <c r="J127" s="172" t="s">
        <v>149</v>
      </c>
      <c r="K127" s="173">
        <v>16</v>
      </c>
      <c r="L127" s="286">
        <v>0</v>
      </c>
      <c r="M127" s="287"/>
      <c r="N127" s="288">
        <f t="shared" si="5"/>
        <v>0</v>
      </c>
      <c r="O127" s="288"/>
      <c r="P127" s="288"/>
      <c r="Q127" s="288"/>
      <c r="R127" s="40"/>
      <c r="T127" s="174" t="s">
        <v>22</v>
      </c>
      <c r="U127" s="47" t="s">
        <v>43</v>
      </c>
      <c r="V127" s="39"/>
      <c r="W127" s="175">
        <f t="shared" si="6"/>
        <v>0</v>
      </c>
      <c r="X127" s="175">
        <v>1.7700000000000001E-3</v>
      </c>
      <c r="Y127" s="175">
        <f t="shared" si="7"/>
        <v>2.8320000000000001E-2</v>
      </c>
      <c r="Z127" s="175">
        <v>0</v>
      </c>
      <c r="AA127" s="176">
        <f t="shared" si="8"/>
        <v>0</v>
      </c>
      <c r="AR127" s="21" t="s">
        <v>150</v>
      </c>
      <c r="AT127" s="21" t="s">
        <v>146</v>
      </c>
      <c r="AU127" s="21" t="s">
        <v>124</v>
      </c>
      <c r="AY127" s="21" t="s">
        <v>145</v>
      </c>
      <c r="BE127" s="112">
        <f t="shared" si="9"/>
        <v>0</v>
      </c>
      <c r="BF127" s="112">
        <f t="shared" si="10"/>
        <v>0</v>
      </c>
      <c r="BG127" s="112">
        <f t="shared" si="11"/>
        <v>0</v>
      </c>
      <c r="BH127" s="112">
        <f t="shared" si="12"/>
        <v>0</v>
      </c>
      <c r="BI127" s="112">
        <f t="shared" si="13"/>
        <v>0</v>
      </c>
      <c r="BJ127" s="21" t="s">
        <v>124</v>
      </c>
      <c r="BK127" s="112">
        <f t="shared" si="14"/>
        <v>0</v>
      </c>
      <c r="BL127" s="21" t="s">
        <v>150</v>
      </c>
      <c r="BM127" s="21" t="s">
        <v>154</v>
      </c>
    </row>
    <row r="128" spans="2:65" s="1" customFormat="1" ht="31.5" customHeight="1">
      <c r="B128" s="38"/>
      <c r="C128" s="170" t="s">
        <v>155</v>
      </c>
      <c r="D128" s="170" t="s">
        <v>146</v>
      </c>
      <c r="E128" s="171" t="s">
        <v>156</v>
      </c>
      <c r="F128" s="285" t="s">
        <v>157</v>
      </c>
      <c r="G128" s="285"/>
      <c r="H128" s="285"/>
      <c r="I128" s="285"/>
      <c r="J128" s="172" t="s">
        <v>149</v>
      </c>
      <c r="K128" s="173">
        <v>2</v>
      </c>
      <c r="L128" s="286">
        <v>0</v>
      </c>
      <c r="M128" s="287"/>
      <c r="N128" s="288">
        <f t="shared" si="5"/>
        <v>0</v>
      </c>
      <c r="O128" s="288"/>
      <c r="P128" s="288"/>
      <c r="Q128" s="288"/>
      <c r="R128" s="40"/>
      <c r="T128" s="174" t="s">
        <v>22</v>
      </c>
      <c r="U128" s="47" t="s">
        <v>43</v>
      </c>
      <c r="V128" s="39"/>
      <c r="W128" s="175">
        <f t="shared" si="6"/>
        <v>0</v>
      </c>
      <c r="X128" s="175">
        <v>2.7699999999999999E-3</v>
      </c>
      <c r="Y128" s="175">
        <f t="shared" si="7"/>
        <v>5.5399999999999998E-3</v>
      </c>
      <c r="Z128" s="175">
        <v>0</v>
      </c>
      <c r="AA128" s="176">
        <f t="shared" si="8"/>
        <v>0</v>
      </c>
      <c r="AR128" s="21" t="s">
        <v>150</v>
      </c>
      <c r="AT128" s="21" t="s">
        <v>146</v>
      </c>
      <c r="AU128" s="21" t="s">
        <v>124</v>
      </c>
      <c r="AY128" s="21" t="s">
        <v>145</v>
      </c>
      <c r="BE128" s="112">
        <f t="shared" si="9"/>
        <v>0</v>
      </c>
      <c r="BF128" s="112">
        <f t="shared" si="10"/>
        <v>0</v>
      </c>
      <c r="BG128" s="112">
        <f t="shared" si="11"/>
        <v>0</v>
      </c>
      <c r="BH128" s="112">
        <f t="shared" si="12"/>
        <v>0</v>
      </c>
      <c r="BI128" s="112">
        <f t="shared" si="13"/>
        <v>0</v>
      </c>
      <c r="BJ128" s="21" t="s">
        <v>124</v>
      </c>
      <c r="BK128" s="112">
        <f t="shared" si="14"/>
        <v>0</v>
      </c>
      <c r="BL128" s="21" t="s">
        <v>150</v>
      </c>
      <c r="BM128" s="21" t="s">
        <v>158</v>
      </c>
    </row>
    <row r="129" spans="2:65" s="1" customFormat="1" ht="31.5" customHeight="1">
      <c r="B129" s="38"/>
      <c r="C129" s="170" t="s">
        <v>159</v>
      </c>
      <c r="D129" s="170" t="s">
        <v>146</v>
      </c>
      <c r="E129" s="171" t="s">
        <v>160</v>
      </c>
      <c r="F129" s="285" t="s">
        <v>161</v>
      </c>
      <c r="G129" s="285"/>
      <c r="H129" s="285"/>
      <c r="I129" s="285"/>
      <c r="J129" s="172" t="s">
        <v>149</v>
      </c>
      <c r="K129" s="173">
        <v>13</v>
      </c>
      <c r="L129" s="286">
        <v>0</v>
      </c>
      <c r="M129" s="287"/>
      <c r="N129" s="288">
        <f t="shared" si="5"/>
        <v>0</v>
      </c>
      <c r="O129" s="288"/>
      <c r="P129" s="288"/>
      <c r="Q129" s="288"/>
      <c r="R129" s="40"/>
      <c r="T129" s="174" t="s">
        <v>22</v>
      </c>
      <c r="U129" s="47" t="s">
        <v>43</v>
      </c>
      <c r="V129" s="39"/>
      <c r="W129" s="175">
        <f t="shared" si="6"/>
        <v>0</v>
      </c>
      <c r="X129" s="175">
        <v>5.9000000000000003E-4</v>
      </c>
      <c r="Y129" s="175">
        <f t="shared" si="7"/>
        <v>7.6700000000000006E-3</v>
      </c>
      <c r="Z129" s="175">
        <v>0</v>
      </c>
      <c r="AA129" s="176">
        <f t="shared" si="8"/>
        <v>0</v>
      </c>
      <c r="AR129" s="21" t="s">
        <v>150</v>
      </c>
      <c r="AT129" s="21" t="s">
        <v>146</v>
      </c>
      <c r="AU129" s="21" t="s">
        <v>124</v>
      </c>
      <c r="AY129" s="21" t="s">
        <v>145</v>
      </c>
      <c r="BE129" s="112">
        <f t="shared" si="9"/>
        <v>0</v>
      </c>
      <c r="BF129" s="112">
        <f t="shared" si="10"/>
        <v>0</v>
      </c>
      <c r="BG129" s="112">
        <f t="shared" si="11"/>
        <v>0</v>
      </c>
      <c r="BH129" s="112">
        <f t="shared" si="12"/>
        <v>0</v>
      </c>
      <c r="BI129" s="112">
        <f t="shared" si="13"/>
        <v>0</v>
      </c>
      <c r="BJ129" s="21" t="s">
        <v>124</v>
      </c>
      <c r="BK129" s="112">
        <f t="shared" si="14"/>
        <v>0</v>
      </c>
      <c r="BL129" s="21" t="s">
        <v>150</v>
      </c>
      <c r="BM129" s="21" t="s">
        <v>162</v>
      </c>
    </row>
    <row r="130" spans="2:65" s="1" customFormat="1" ht="31.5" customHeight="1">
      <c r="B130" s="38"/>
      <c r="C130" s="170" t="s">
        <v>163</v>
      </c>
      <c r="D130" s="170" t="s">
        <v>146</v>
      </c>
      <c r="E130" s="171" t="s">
        <v>164</v>
      </c>
      <c r="F130" s="285" t="s">
        <v>165</v>
      </c>
      <c r="G130" s="285"/>
      <c r="H130" s="285"/>
      <c r="I130" s="285"/>
      <c r="J130" s="172" t="s">
        <v>149</v>
      </c>
      <c r="K130" s="173">
        <v>23</v>
      </c>
      <c r="L130" s="286">
        <v>0</v>
      </c>
      <c r="M130" s="287"/>
      <c r="N130" s="288">
        <f t="shared" si="5"/>
        <v>0</v>
      </c>
      <c r="O130" s="288"/>
      <c r="P130" s="288"/>
      <c r="Q130" s="288"/>
      <c r="R130" s="40"/>
      <c r="T130" s="174" t="s">
        <v>22</v>
      </c>
      <c r="U130" s="47" t="s">
        <v>43</v>
      </c>
      <c r="V130" s="39"/>
      <c r="W130" s="175">
        <f t="shared" si="6"/>
        <v>0</v>
      </c>
      <c r="X130" s="175">
        <v>1.1999999999999999E-3</v>
      </c>
      <c r="Y130" s="175">
        <f t="shared" si="7"/>
        <v>2.7599999999999996E-2</v>
      </c>
      <c r="Z130" s="175">
        <v>0</v>
      </c>
      <c r="AA130" s="176">
        <f t="shared" si="8"/>
        <v>0</v>
      </c>
      <c r="AR130" s="21" t="s">
        <v>150</v>
      </c>
      <c r="AT130" s="21" t="s">
        <v>146</v>
      </c>
      <c r="AU130" s="21" t="s">
        <v>124</v>
      </c>
      <c r="AY130" s="21" t="s">
        <v>145</v>
      </c>
      <c r="BE130" s="112">
        <f t="shared" si="9"/>
        <v>0</v>
      </c>
      <c r="BF130" s="112">
        <f t="shared" si="10"/>
        <v>0</v>
      </c>
      <c r="BG130" s="112">
        <f t="shared" si="11"/>
        <v>0</v>
      </c>
      <c r="BH130" s="112">
        <f t="shared" si="12"/>
        <v>0</v>
      </c>
      <c r="BI130" s="112">
        <f t="shared" si="13"/>
        <v>0</v>
      </c>
      <c r="BJ130" s="21" t="s">
        <v>124</v>
      </c>
      <c r="BK130" s="112">
        <f t="shared" si="14"/>
        <v>0</v>
      </c>
      <c r="BL130" s="21" t="s">
        <v>150</v>
      </c>
      <c r="BM130" s="21" t="s">
        <v>166</v>
      </c>
    </row>
    <row r="131" spans="2:65" s="1" customFormat="1" ht="31.5" customHeight="1">
      <c r="B131" s="38"/>
      <c r="C131" s="170" t="s">
        <v>167</v>
      </c>
      <c r="D131" s="170" t="s">
        <v>146</v>
      </c>
      <c r="E131" s="171" t="s">
        <v>168</v>
      </c>
      <c r="F131" s="285" t="s">
        <v>169</v>
      </c>
      <c r="G131" s="285"/>
      <c r="H131" s="285"/>
      <c r="I131" s="285"/>
      <c r="J131" s="172" t="s">
        <v>149</v>
      </c>
      <c r="K131" s="173">
        <v>3</v>
      </c>
      <c r="L131" s="286">
        <v>0</v>
      </c>
      <c r="M131" s="287"/>
      <c r="N131" s="288">
        <f t="shared" si="5"/>
        <v>0</v>
      </c>
      <c r="O131" s="288"/>
      <c r="P131" s="288"/>
      <c r="Q131" s="288"/>
      <c r="R131" s="40"/>
      <c r="T131" s="174" t="s">
        <v>22</v>
      </c>
      <c r="U131" s="47" t="s">
        <v>43</v>
      </c>
      <c r="V131" s="39"/>
      <c r="W131" s="175">
        <f t="shared" si="6"/>
        <v>0</v>
      </c>
      <c r="X131" s="175">
        <v>2.9E-4</v>
      </c>
      <c r="Y131" s="175">
        <f t="shared" si="7"/>
        <v>8.7000000000000001E-4</v>
      </c>
      <c r="Z131" s="175">
        <v>0</v>
      </c>
      <c r="AA131" s="176">
        <f t="shared" si="8"/>
        <v>0</v>
      </c>
      <c r="AR131" s="21" t="s">
        <v>150</v>
      </c>
      <c r="AT131" s="21" t="s">
        <v>146</v>
      </c>
      <c r="AU131" s="21" t="s">
        <v>124</v>
      </c>
      <c r="AY131" s="21" t="s">
        <v>145</v>
      </c>
      <c r="BE131" s="112">
        <f t="shared" si="9"/>
        <v>0</v>
      </c>
      <c r="BF131" s="112">
        <f t="shared" si="10"/>
        <v>0</v>
      </c>
      <c r="BG131" s="112">
        <f t="shared" si="11"/>
        <v>0</v>
      </c>
      <c r="BH131" s="112">
        <f t="shared" si="12"/>
        <v>0</v>
      </c>
      <c r="BI131" s="112">
        <f t="shared" si="13"/>
        <v>0</v>
      </c>
      <c r="BJ131" s="21" t="s">
        <v>124</v>
      </c>
      <c r="BK131" s="112">
        <f t="shared" si="14"/>
        <v>0</v>
      </c>
      <c r="BL131" s="21" t="s">
        <v>150</v>
      </c>
      <c r="BM131" s="21" t="s">
        <v>170</v>
      </c>
    </row>
    <row r="132" spans="2:65" s="1" customFormat="1" ht="31.5" customHeight="1">
      <c r="B132" s="38"/>
      <c r="C132" s="170" t="s">
        <v>171</v>
      </c>
      <c r="D132" s="170" t="s">
        <v>146</v>
      </c>
      <c r="E132" s="171" t="s">
        <v>172</v>
      </c>
      <c r="F132" s="285" t="s">
        <v>173</v>
      </c>
      <c r="G132" s="285"/>
      <c r="H132" s="285"/>
      <c r="I132" s="285"/>
      <c r="J132" s="172" t="s">
        <v>149</v>
      </c>
      <c r="K132" s="173">
        <v>15</v>
      </c>
      <c r="L132" s="286">
        <v>0</v>
      </c>
      <c r="M132" s="287"/>
      <c r="N132" s="288">
        <f t="shared" si="5"/>
        <v>0</v>
      </c>
      <c r="O132" s="288"/>
      <c r="P132" s="288"/>
      <c r="Q132" s="288"/>
      <c r="R132" s="40"/>
      <c r="T132" s="174" t="s">
        <v>22</v>
      </c>
      <c r="U132" s="47" t="s">
        <v>43</v>
      </c>
      <c r="V132" s="39"/>
      <c r="W132" s="175">
        <f t="shared" si="6"/>
        <v>0</v>
      </c>
      <c r="X132" s="175">
        <v>3.5E-4</v>
      </c>
      <c r="Y132" s="175">
        <f t="shared" si="7"/>
        <v>5.2500000000000003E-3</v>
      </c>
      <c r="Z132" s="175">
        <v>0</v>
      </c>
      <c r="AA132" s="176">
        <f t="shared" si="8"/>
        <v>0</v>
      </c>
      <c r="AR132" s="21" t="s">
        <v>150</v>
      </c>
      <c r="AT132" s="21" t="s">
        <v>146</v>
      </c>
      <c r="AU132" s="21" t="s">
        <v>124</v>
      </c>
      <c r="AY132" s="21" t="s">
        <v>145</v>
      </c>
      <c r="BE132" s="112">
        <f t="shared" si="9"/>
        <v>0</v>
      </c>
      <c r="BF132" s="112">
        <f t="shared" si="10"/>
        <v>0</v>
      </c>
      <c r="BG132" s="112">
        <f t="shared" si="11"/>
        <v>0</v>
      </c>
      <c r="BH132" s="112">
        <f t="shared" si="12"/>
        <v>0</v>
      </c>
      <c r="BI132" s="112">
        <f t="shared" si="13"/>
        <v>0</v>
      </c>
      <c r="BJ132" s="21" t="s">
        <v>124</v>
      </c>
      <c r="BK132" s="112">
        <f t="shared" si="14"/>
        <v>0</v>
      </c>
      <c r="BL132" s="21" t="s">
        <v>150</v>
      </c>
      <c r="BM132" s="21" t="s">
        <v>174</v>
      </c>
    </row>
    <row r="133" spans="2:65" s="1" customFormat="1" ht="31.5" customHeight="1">
      <c r="B133" s="38"/>
      <c r="C133" s="170" t="s">
        <v>175</v>
      </c>
      <c r="D133" s="170" t="s">
        <v>146</v>
      </c>
      <c r="E133" s="171" t="s">
        <v>176</v>
      </c>
      <c r="F133" s="285" t="s">
        <v>177</v>
      </c>
      <c r="G133" s="285"/>
      <c r="H133" s="285"/>
      <c r="I133" s="285"/>
      <c r="J133" s="172" t="s">
        <v>149</v>
      </c>
      <c r="K133" s="173">
        <v>5</v>
      </c>
      <c r="L133" s="286">
        <v>0</v>
      </c>
      <c r="M133" s="287"/>
      <c r="N133" s="288">
        <f t="shared" si="5"/>
        <v>0</v>
      </c>
      <c r="O133" s="288"/>
      <c r="P133" s="288"/>
      <c r="Q133" s="288"/>
      <c r="R133" s="40"/>
      <c r="T133" s="174" t="s">
        <v>22</v>
      </c>
      <c r="U133" s="47" t="s">
        <v>43</v>
      </c>
      <c r="V133" s="39"/>
      <c r="W133" s="175">
        <f t="shared" si="6"/>
        <v>0</v>
      </c>
      <c r="X133" s="175">
        <v>5.6999999999999998E-4</v>
      </c>
      <c r="Y133" s="175">
        <f t="shared" si="7"/>
        <v>2.8500000000000001E-3</v>
      </c>
      <c r="Z133" s="175">
        <v>0</v>
      </c>
      <c r="AA133" s="176">
        <f t="shared" si="8"/>
        <v>0</v>
      </c>
      <c r="AR133" s="21" t="s">
        <v>150</v>
      </c>
      <c r="AT133" s="21" t="s">
        <v>146</v>
      </c>
      <c r="AU133" s="21" t="s">
        <v>124</v>
      </c>
      <c r="AY133" s="21" t="s">
        <v>145</v>
      </c>
      <c r="BE133" s="112">
        <f t="shared" si="9"/>
        <v>0</v>
      </c>
      <c r="BF133" s="112">
        <f t="shared" si="10"/>
        <v>0</v>
      </c>
      <c r="BG133" s="112">
        <f t="shared" si="11"/>
        <v>0</v>
      </c>
      <c r="BH133" s="112">
        <f t="shared" si="12"/>
        <v>0</v>
      </c>
      <c r="BI133" s="112">
        <f t="shared" si="13"/>
        <v>0</v>
      </c>
      <c r="BJ133" s="21" t="s">
        <v>124</v>
      </c>
      <c r="BK133" s="112">
        <f t="shared" si="14"/>
        <v>0</v>
      </c>
      <c r="BL133" s="21" t="s">
        <v>150</v>
      </c>
      <c r="BM133" s="21" t="s">
        <v>178</v>
      </c>
    </row>
    <row r="134" spans="2:65" s="1" customFormat="1" ht="31.5" customHeight="1">
      <c r="B134" s="38"/>
      <c r="C134" s="170" t="s">
        <v>179</v>
      </c>
      <c r="D134" s="170" t="s">
        <v>146</v>
      </c>
      <c r="E134" s="171" t="s">
        <v>180</v>
      </c>
      <c r="F134" s="285" t="s">
        <v>181</v>
      </c>
      <c r="G134" s="285"/>
      <c r="H134" s="285"/>
      <c r="I134" s="285"/>
      <c r="J134" s="172" t="s">
        <v>149</v>
      </c>
      <c r="K134" s="173">
        <v>3</v>
      </c>
      <c r="L134" s="286">
        <v>0</v>
      </c>
      <c r="M134" s="287"/>
      <c r="N134" s="288">
        <f t="shared" si="5"/>
        <v>0</v>
      </c>
      <c r="O134" s="288"/>
      <c r="P134" s="288"/>
      <c r="Q134" s="288"/>
      <c r="R134" s="40"/>
      <c r="T134" s="174" t="s">
        <v>22</v>
      </c>
      <c r="U134" s="47" t="s">
        <v>43</v>
      </c>
      <c r="V134" s="39"/>
      <c r="W134" s="175">
        <f t="shared" si="6"/>
        <v>0</v>
      </c>
      <c r="X134" s="175">
        <v>1.14E-3</v>
      </c>
      <c r="Y134" s="175">
        <f t="shared" si="7"/>
        <v>3.4199999999999999E-3</v>
      </c>
      <c r="Z134" s="175">
        <v>0</v>
      </c>
      <c r="AA134" s="176">
        <f t="shared" si="8"/>
        <v>0</v>
      </c>
      <c r="AR134" s="21" t="s">
        <v>150</v>
      </c>
      <c r="AT134" s="21" t="s">
        <v>146</v>
      </c>
      <c r="AU134" s="21" t="s">
        <v>124</v>
      </c>
      <c r="AY134" s="21" t="s">
        <v>145</v>
      </c>
      <c r="BE134" s="112">
        <f t="shared" si="9"/>
        <v>0</v>
      </c>
      <c r="BF134" s="112">
        <f t="shared" si="10"/>
        <v>0</v>
      </c>
      <c r="BG134" s="112">
        <f t="shared" si="11"/>
        <v>0</v>
      </c>
      <c r="BH134" s="112">
        <f t="shared" si="12"/>
        <v>0</v>
      </c>
      <c r="BI134" s="112">
        <f t="shared" si="13"/>
        <v>0</v>
      </c>
      <c r="BJ134" s="21" t="s">
        <v>124</v>
      </c>
      <c r="BK134" s="112">
        <f t="shared" si="14"/>
        <v>0</v>
      </c>
      <c r="BL134" s="21" t="s">
        <v>150</v>
      </c>
      <c r="BM134" s="21" t="s">
        <v>182</v>
      </c>
    </row>
    <row r="135" spans="2:65" s="1" customFormat="1" ht="22.5" customHeight="1">
      <c r="B135" s="38"/>
      <c r="C135" s="170" t="s">
        <v>183</v>
      </c>
      <c r="D135" s="170" t="s">
        <v>146</v>
      </c>
      <c r="E135" s="171" t="s">
        <v>184</v>
      </c>
      <c r="F135" s="285" t="s">
        <v>185</v>
      </c>
      <c r="G135" s="285"/>
      <c r="H135" s="285"/>
      <c r="I135" s="285"/>
      <c r="J135" s="172" t="s">
        <v>186</v>
      </c>
      <c r="K135" s="173">
        <v>2</v>
      </c>
      <c r="L135" s="286">
        <v>0</v>
      </c>
      <c r="M135" s="287"/>
      <c r="N135" s="288">
        <f t="shared" si="5"/>
        <v>0</v>
      </c>
      <c r="O135" s="288"/>
      <c r="P135" s="288"/>
      <c r="Q135" s="288"/>
      <c r="R135" s="40"/>
      <c r="T135" s="174" t="s">
        <v>22</v>
      </c>
      <c r="U135" s="47" t="s">
        <v>43</v>
      </c>
      <c r="V135" s="39"/>
      <c r="W135" s="175">
        <f t="shared" si="6"/>
        <v>0</v>
      </c>
      <c r="X135" s="175">
        <v>0</v>
      </c>
      <c r="Y135" s="175">
        <f t="shared" si="7"/>
        <v>0</v>
      </c>
      <c r="Z135" s="175">
        <v>0</v>
      </c>
      <c r="AA135" s="176">
        <f t="shared" si="8"/>
        <v>0</v>
      </c>
      <c r="AR135" s="21" t="s">
        <v>150</v>
      </c>
      <c r="AT135" s="21" t="s">
        <v>146</v>
      </c>
      <c r="AU135" s="21" t="s">
        <v>124</v>
      </c>
      <c r="AY135" s="21" t="s">
        <v>145</v>
      </c>
      <c r="BE135" s="112">
        <f t="shared" si="9"/>
        <v>0</v>
      </c>
      <c r="BF135" s="112">
        <f t="shared" si="10"/>
        <v>0</v>
      </c>
      <c r="BG135" s="112">
        <f t="shared" si="11"/>
        <v>0</v>
      </c>
      <c r="BH135" s="112">
        <f t="shared" si="12"/>
        <v>0</v>
      </c>
      <c r="BI135" s="112">
        <f t="shared" si="13"/>
        <v>0</v>
      </c>
      <c r="BJ135" s="21" t="s">
        <v>124</v>
      </c>
      <c r="BK135" s="112">
        <f t="shared" si="14"/>
        <v>0</v>
      </c>
      <c r="BL135" s="21" t="s">
        <v>150</v>
      </c>
      <c r="BM135" s="21" t="s">
        <v>187</v>
      </c>
    </row>
    <row r="136" spans="2:65" s="1" customFormat="1" ht="22.5" customHeight="1">
      <c r="B136" s="38"/>
      <c r="C136" s="170" t="s">
        <v>188</v>
      </c>
      <c r="D136" s="170" t="s">
        <v>146</v>
      </c>
      <c r="E136" s="171" t="s">
        <v>189</v>
      </c>
      <c r="F136" s="285" t="s">
        <v>190</v>
      </c>
      <c r="G136" s="285"/>
      <c r="H136" s="285"/>
      <c r="I136" s="285"/>
      <c r="J136" s="172" t="s">
        <v>186</v>
      </c>
      <c r="K136" s="173">
        <v>20</v>
      </c>
      <c r="L136" s="286">
        <v>0</v>
      </c>
      <c r="M136" s="287"/>
      <c r="N136" s="288">
        <f t="shared" si="5"/>
        <v>0</v>
      </c>
      <c r="O136" s="288"/>
      <c r="P136" s="288"/>
      <c r="Q136" s="288"/>
      <c r="R136" s="40"/>
      <c r="T136" s="174" t="s">
        <v>22</v>
      </c>
      <c r="U136" s="47" t="s">
        <v>43</v>
      </c>
      <c r="V136" s="39"/>
      <c r="W136" s="175">
        <f t="shared" si="6"/>
        <v>0</v>
      </c>
      <c r="X136" s="175">
        <v>0</v>
      </c>
      <c r="Y136" s="175">
        <f t="shared" si="7"/>
        <v>0</v>
      </c>
      <c r="Z136" s="175">
        <v>0</v>
      </c>
      <c r="AA136" s="176">
        <f t="shared" si="8"/>
        <v>0</v>
      </c>
      <c r="AR136" s="21" t="s">
        <v>150</v>
      </c>
      <c r="AT136" s="21" t="s">
        <v>146</v>
      </c>
      <c r="AU136" s="21" t="s">
        <v>124</v>
      </c>
      <c r="AY136" s="21" t="s">
        <v>145</v>
      </c>
      <c r="BE136" s="112">
        <f t="shared" si="9"/>
        <v>0</v>
      </c>
      <c r="BF136" s="112">
        <f t="shared" si="10"/>
        <v>0</v>
      </c>
      <c r="BG136" s="112">
        <f t="shared" si="11"/>
        <v>0</v>
      </c>
      <c r="BH136" s="112">
        <f t="shared" si="12"/>
        <v>0</v>
      </c>
      <c r="BI136" s="112">
        <f t="shared" si="13"/>
        <v>0</v>
      </c>
      <c r="BJ136" s="21" t="s">
        <v>124</v>
      </c>
      <c r="BK136" s="112">
        <f t="shared" si="14"/>
        <v>0</v>
      </c>
      <c r="BL136" s="21" t="s">
        <v>150</v>
      </c>
      <c r="BM136" s="21" t="s">
        <v>191</v>
      </c>
    </row>
    <row r="137" spans="2:65" s="1" customFormat="1" ht="22.5" customHeight="1">
      <c r="B137" s="38"/>
      <c r="C137" s="170" t="s">
        <v>192</v>
      </c>
      <c r="D137" s="170" t="s">
        <v>146</v>
      </c>
      <c r="E137" s="171" t="s">
        <v>193</v>
      </c>
      <c r="F137" s="285" t="s">
        <v>194</v>
      </c>
      <c r="G137" s="285"/>
      <c r="H137" s="285"/>
      <c r="I137" s="285"/>
      <c r="J137" s="172" t="s">
        <v>186</v>
      </c>
      <c r="K137" s="173">
        <v>5</v>
      </c>
      <c r="L137" s="286">
        <v>0</v>
      </c>
      <c r="M137" s="287"/>
      <c r="N137" s="288">
        <f t="shared" si="5"/>
        <v>0</v>
      </c>
      <c r="O137" s="288"/>
      <c r="P137" s="288"/>
      <c r="Q137" s="288"/>
      <c r="R137" s="40"/>
      <c r="T137" s="174" t="s">
        <v>22</v>
      </c>
      <c r="U137" s="47" t="s">
        <v>43</v>
      </c>
      <c r="V137" s="39"/>
      <c r="W137" s="175">
        <f t="shared" si="6"/>
        <v>0</v>
      </c>
      <c r="X137" s="175">
        <v>0</v>
      </c>
      <c r="Y137" s="175">
        <f t="shared" si="7"/>
        <v>0</v>
      </c>
      <c r="Z137" s="175">
        <v>0</v>
      </c>
      <c r="AA137" s="176">
        <f t="shared" si="8"/>
        <v>0</v>
      </c>
      <c r="AR137" s="21" t="s">
        <v>150</v>
      </c>
      <c r="AT137" s="21" t="s">
        <v>146</v>
      </c>
      <c r="AU137" s="21" t="s">
        <v>124</v>
      </c>
      <c r="AY137" s="21" t="s">
        <v>145</v>
      </c>
      <c r="BE137" s="112">
        <f t="shared" si="9"/>
        <v>0</v>
      </c>
      <c r="BF137" s="112">
        <f t="shared" si="10"/>
        <v>0</v>
      </c>
      <c r="BG137" s="112">
        <f t="shared" si="11"/>
        <v>0</v>
      </c>
      <c r="BH137" s="112">
        <f t="shared" si="12"/>
        <v>0</v>
      </c>
      <c r="BI137" s="112">
        <f t="shared" si="13"/>
        <v>0</v>
      </c>
      <c r="BJ137" s="21" t="s">
        <v>124</v>
      </c>
      <c r="BK137" s="112">
        <f t="shared" si="14"/>
        <v>0</v>
      </c>
      <c r="BL137" s="21" t="s">
        <v>150</v>
      </c>
      <c r="BM137" s="21" t="s">
        <v>195</v>
      </c>
    </row>
    <row r="138" spans="2:65" s="1" customFormat="1" ht="31.5" customHeight="1">
      <c r="B138" s="38"/>
      <c r="C138" s="170" t="s">
        <v>196</v>
      </c>
      <c r="D138" s="170" t="s">
        <v>146</v>
      </c>
      <c r="E138" s="171" t="s">
        <v>197</v>
      </c>
      <c r="F138" s="285" t="s">
        <v>198</v>
      </c>
      <c r="G138" s="285"/>
      <c r="H138" s="285"/>
      <c r="I138" s="285"/>
      <c r="J138" s="172" t="s">
        <v>186</v>
      </c>
      <c r="K138" s="173">
        <v>5</v>
      </c>
      <c r="L138" s="286">
        <v>0</v>
      </c>
      <c r="M138" s="287"/>
      <c r="N138" s="288">
        <f t="shared" si="5"/>
        <v>0</v>
      </c>
      <c r="O138" s="288"/>
      <c r="P138" s="288"/>
      <c r="Q138" s="288"/>
      <c r="R138" s="40"/>
      <c r="T138" s="174" t="s">
        <v>22</v>
      </c>
      <c r="U138" s="47" t="s">
        <v>43</v>
      </c>
      <c r="V138" s="39"/>
      <c r="W138" s="175">
        <f t="shared" si="6"/>
        <v>0</v>
      </c>
      <c r="X138" s="175">
        <v>3.4000000000000002E-4</v>
      </c>
      <c r="Y138" s="175">
        <f t="shared" si="7"/>
        <v>1.7000000000000001E-3</v>
      </c>
      <c r="Z138" s="175">
        <v>0</v>
      </c>
      <c r="AA138" s="176">
        <f t="shared" si="8"/>
        <v>0</v>
      </c>
      <c r="AR138" s="21" t="s">
        <v>150</v>
      </c>
      <c r="AT138" s="21" t="s">
        <v>146</v>
      </c>
      <c r="AU138" s="21" t="s">
        <v>124</v>
      </c>
      <c r="AY138" s="21" t="s">
        <v>145</v>
      </c>
      <c r="BE138" s="112">
        <f t="shared" si="9"/>
        <v>0</v>
      </c>
      <c r="BF138" s="112">
        <f t="shared" si="10"/>
        <v>0</v>
      </c>
      <c r="BG138" s="112">
        <f t="shared" si="11"/>
        <v>0</v>
      </c>
      <c r="BH138" s="112">
        <f t="shared" si="12"/>
        <v>0</v>
      </c>
      <c r="BI138" s="112">
        <f t="shared" si="13"/>
        <v>0</v>
      </c>
      <c r="BJ138" s="21" t="s">
        <v>124</v>
      </c>
      <c r="BK138" s="112">
        <f t="shared" si="14"/>
        <v>0</v>
      </c>
      <c r="BL138" s="21" t="s">
        <v>150</v>
      </c>
      <c r="BM138" s="21" t="s">
        <v>199</v>
      </c>
    </row>
    <row r="139" spans="2:65" s="1" customFormat="1" ht="22.5" customHeight="1">
      <c r="B139" s="38"/>
      <c r="C139" s="170" t="s">
        <v>200</v>
      </c>
      <c r="D139" s="170" t="s">
        <v>146</v>
      </c>
      <c r="E139" s="171" t="s">
        <v>201</v>
      </c>
      <c r="F139" s="285" t="s">
        <v>202</v>
      </c>
      <c r="G139" s="285"/>
      <c r="H139" s="285"/>
      <c r="I139" s="285"/>
      <c r="J139" s="172" t="s">
        <v>186</v>
      </c>
      <c r="K139" s="173">
        <v>1</v>
      </c>
      <c r="L139" s="286">
        <v>0</v>
      </c>
      <c r="M139" s="287"/>
      <c r="N139" s="288">
        <f t="shared" si="5"/>
        <v>0</v>
      </c>
      <c r="O139" s="288"/>
      <c r="P139" s="288"/>
      <c r="Q139" s="288"/>
      <c r="R139" s="40"/>
      <c r="T139" s="174" t="s">
        <v>22</v>
      </c>
      <c r="U139" s="47" t="s">
        <v>43</v>
      </c>
      <c r="V139" s="39"/>
      <c r="W139" s="175">
        <f t="shared" si="6"/>
        <v>0</v>
      </c>
      <c r="X139" s="175">
        <v>5.0000000000000001E-4</v>
      </c>
      <c r="Y139" s="175">
        <f t="shared" si="7"/>
        <v>5.0000000000000001E-4</v>
      </c>
      <c r="Z139" s="175">
        <v>0</v>
      </c>
      <c r="AA139" s="176">
        <f t="shared" si="8"/>
        <v>0</v>
      </c>
      <c r="AR139" s="21" t="s">
        <v>150</v>
      </c>
      <c r="AT139" s="21" t="s">
        <v>146</v>
      </c>
      <c r="AU139" s="21" t="s">
        <v>124</v>
      </c>
      <c r="AY139" s="21" t="s">
        <v>145</v>
      </c>
      <c r="BE139" s="112">
        <f t="shared" si="9"/>
        <v>0</v>
      </c>
      <c r="BF139" s="112">
        <f t="shared" si="10"/>
        <v>0</v>
      </c>
      <c r="BG139" s="112">
        <f t="shared" si="11"/>
        <v>0</v>
      </c>
      <c r="BH139" s="112">
        <f t="shared" si="12"/>
        <v>0</v>
      </c>
      <c r="BI139" s="112">
        <f t="shared" si="13"/>
        <v>0</v>
      </c>
      <c r="BJ139" s="21" t="s">
        <v>124</v>
      </c>
      <c r="BK139" s="112">
        <f t="shared" si="14"/>
        <v>0</v>
      </c>
      <c r="BL139" s="21" t="s">
        <v>150</v>
      </c>
      <c r="BM139" s="21" t="s">
        <v>203</v>
      </c>
    </row>
    <row r="140" spans="2:65" s="1" customFormat="1" ht="22.5" customHeight="1">
      <c r="B140" s="38"/>
      <c r="C140" s="170" t="s">
        <v>11</v>
      </c>
      <c r="D140" s="170" t="s">
        <v>146</v>
      </c>
      <c r="E140" s="171" t="s">
        <v>204</v>
      </c>
      <c r="F140" s="285" t="s">
        <v>205</v>
      </c>
      <c r="G140" s="285"/>
      <c r="H140" s="285"/>
      <c r="I140" s="285"/>
      <c r="J140" s="172" t="s">
        <v>186</v>
      </c>
      <c r="K140" s="173">
        <v>1</v>
      </c>
      <c r="L140" s="286">
        <v>0</v>
      </c>
      <c r="M140" s="287"/>
      <c r="N140" s="288">
        <f t="shared" si="5"/>
        <v>0</v>
      </c>
      <c r="O140" s="288"/>
      <c r="P140" s="288"/>
      <c r="Q140" s="288"/>
      <c r="R140" s="40"/>
      <c r="T140" s="174" t="s">
        <v>22</v>
      </c>
      <c r="U140" s="47" t="s">
        <v>43</v>
      </c>
      <c r="V140" s="39"/>
      <c r="W140" s="175">
        <f t="shared" si="6"/>
        <v>0</v>
      </c>
      <c r="X140" s="175">
        <v>1.6000000000000001E-4</v>
      </c>
      <c r="Y140" s="175">
        <f t="shared" si="7"/>
        <v>1.6000000000000001E-4</v>
      </c>
      <c r="Z140" s="175">
        <v>0</v>
      </c>
      <c r="AA140" s="176">
        <f t="shared" si="8"/>
        <v>0</v>
      </c>
      <c r="AR140" s="21" t="s">
        <v>150</v>
      </c>
      <c r="AT140" s="21" t="s">
        <v>146</v>
      </c>
      <c r="AU140" s="21" t="s">
        <v>124</v>
      </c>
      <c r="AY140" s="21" t="s">
        <v>145</v>
      </c>
      <c r="BE140" s="112">
        <f t="shared" si="9"/>
        <v>0</v>
      </c>
      <c r="BF140" s="112">
        <f t="shared" si="10"/>
        <v>0</v>
      </c>
      <c r="BG140" s="112">
        <f t="shared" si="11"/>
        <v>0</v>
      </c>
      <c r="BH140" s="112">
        <f t="shared" si="12"/>
        <v>0</v>
      </c>
      <c r="BI140" s="112">
        <f t="shared" si="13"/>
        <v>0</v>
      </c>
      <c r="BJ140" s="21" t="s">
        <v>124</v>
      </c>
      <c r="BK140" s="112">
        <f t="shared" si="14"/>
        <v>0</v>
      </c>
      <c r="BL140" s="21" t="s">
        <v>150</v>
      </c>
      <c r="BM140" s="21" t="s">
        <v>206</v>
      </c>
    </row>
    <row r="141" spans="2:65" s="1" customFormat="1" ht="22.5" customHeight="1">
      <c r="B141" s="38"/>
      <c r="C141" s="170" t="s">
        <v>150</v>
      </c>
      <c r="D141" s="170" t="s">
        <v>146</v>
      </c>
      <c r="E141" s="171" t="s">
        <v>207</v>
      </c>
      <c r="F141" s="285" t="s">
        <v>208</v>
      </c>
      <c r="G141" s="285"/>
      <c r="H141" s="285"/>
      <c r="I141" s="285"/>
      <c r="J141" s="172" t="s">
        <v>186</v>
      </c>
      <c r="K141" s="173">
        <v>1</v>
      </c>
      <c r="L141" s="286">
        <v>0</v>
      </c>
      <c r="M141" s="287"/>
      <c r="N141" s="288">
        <f t="shared" si="5"/>
        <v>0</v>
      </c>
      <c r="O141" s="288"/>
      <c r="P141" s="288"/>
      <c r="Q141" s="288"/>
      <c r="R141" s="40"/>
      <c r="T141" s="174" t="s">
        <v>22</v>
      </c>
      <c r="U141" s="47" t="s">
        <v>43</v>
      </c>
      <c r="V141" s="39"/>
      <c r="W141" s="175">
        <f t="shared" si="6"/>
        <v>0</v>
      </c>
      <c r="X141" s="175">
        <v>2.9E-4</v>
      </c>
      <c r="Y141" s="175">
        <f t="shared" si="7"/>
        <v>2.9E-4</v>
      </c>
      <c r="Z141" s="175">
        <v>0</v>
      </c>
      <c r="AA141" s="176">
        <f t="shared" si="8"/>
        <v>0</v>
      </c>
      <c r="AR141" s="21" t="s">
        <v>150</v>
      </c>
      <c r="AT141" s="21" t="s">
        <v>146</v>
      </c>
      <c r="AU141" s="21" t="s">
        <v>124</v>
      </c>
      <c r="AY141" s="21" t="s">
        <v>145</v>
      </c>
      <c r="BE141" s="112">
        <f t="shared" si="9"/>
        <v>0</v>
      </c>
      <c r="BF141" s="112">
        <f t="shared" si="10"/>
        <v>0</v>
      </c>
      <c r="BG141" s="112">
        <f t="shared" si="11"/>
        <v>0</v>
      </c>
      <c r="BH141" s="112">
        <f t="shared" si="12"/>
        <v>0</v>
      </c>
      <c r="BI141" s="112">
        <f t="shared" si="13"/>
        <v>0</v>
      </c>
      <c r="BJ141" s="21" t="s">
        <v>124</v>
      </c>
      <c r="BK141" s="112">
        <f t="shared" si="14"/>
        <v>0</v>
      </c>
      <c r="BL141" s="21" t="s">
        <v>150</v>
      </c>
      <c r="BM141" s="21" t="s">
        <v>209</v>
      </c>
    </row>
    <row r="142" spans="2:65" s="1" customFormat="1" ht="31.5" customHeight="1">
      <c r="B142" s="38"/>
      <c r="C142" s="170" t="s">
        <v>210</v>
      </c>
      <c r="D142" s="170" t="s">
        <v>146</v>
      </c>
      <c r="E142" s="171" t="s">
        <v>211</v>
      </c>
      <c r="F142" s="285" t="s">
        <v>212</v>
      </c>
      <c r="G142" s="285"/>
      <c r="H142" s="285"/>
      <c r="I142" s="285"/>
      <c r="J142" s="172" t="s">
        <v>186</v>
      </c>
      <c r="K142" s="173">
        <v>1</v>
      </c>
      <c r="L142" s="286">
        <v>0</v>
      </c>
      <c r="M142" s="287"/>
      <c r="N142" s="288">
        <f t="shared" si="5"/>
        <v>0</v>
      </c>
      <c r="O142" s="288"/>
      <c r="P142" s="288"/>
      <c r="Q142" s="288"/>
      <c r="R142" s="40"/>
      <c r="T142" s="174" t="s">
        <v>22</v>
      </c>
      <c r="U142" s="47" t="s">
        <v>43</v>
      </c>
      <c r="V142" s="39"/>
      <c r="W142" s="175">
        <f t="shared" si="6"/>
        <v>0</v>
      </c>
      <c r="X142" s="175">
        <v>5.1000000000000004E-4</v>
      </c>
      <c r="Y142" s="175">
        <f t="shared" si="7"/>
        <v>5.1000000000000004E-4</v>
      </c>
      <c r="Z142" s="175">
        <v>0</v>
      </c>
      <c r="AA142" s="176">
        <f t="shared" si="8"/>
        <v>0</v>
      </c>
      <c r="AR142" s="21" t="s">
        <v>150</v>
      </c>
      <c r="AT142" s="21" t="s">
        <v>146</v>
      </c>
      <c r="AU142" s="21" t="s">
        <v>124</v>
      </c>
      <c r="AY142" s="21" t="s">
        <v>145</v>
      </c>
      <c r="BE142" s="112">
        <f t="shared" si="9"/>
        <v>0</v>
      </c>
      <c r="BF142" s="112">
        <f t="shared" si="10"/>
        <v>0</v>
      </c>
      <c r="BG142" s="112">
        <f t="shared" si="11"/>
        <v>0</v>
      </c>
      <c r="BH142" s="112">
        <f t="shared" si="12"/>
        <v>0</v>
      </c>
      <c r="BI142" s="112">
        <f t="shared" si="13"/>
        <v>0</v>
      </c>
      <c r="BJ142" s="21" t="s">
        <v>124</v>
      </c>
      <c r="BK142" s="112">
        <f t="shared" si="14"/>
        <v>0</v>
      </c>
      <c r="BL142" s="21" t="s">
        <v>150</v>
      </c>
      <c r="BM142" s="21" t="s">
        <v>213</v>
      </c>
    </row>
    <row r="143" spans="2:65" s="1" customFormat="1" ht="31.5" customHeight="1">
      <c r="B143" s="38"/>
      <c r="C143" s="170" t="s">
        <v>214</v>
      </c>
      <c r="D143" s="170" t="s">
        <v>146</v>
      </c>
      <c r="E143" s="171" t="s">
        <v>215</v>
      </c>
      <c r="F143" s="285" t="s">
        <v>216</v>
      </c>
      <c r="G143" s="285"/>
      <c r="H143" s="285"/>
      <c r="I143" s="285"/>
      <c r="J143" s="172" t="s">
        <v>149</v>
      </c>
      <c r="K143" s="173">
        <v>27</v>
      </c>
      <c r="L143" s="286">
        <v>0</v>
      </c>
      <c r="M143" s="287"/>
      <c r="N143" s="288">
        <f t="shared" si="5"/>
        <v>0</v>
      </c>
      <c r="O143" s="288"/>
      <c r="P143" s="288"/>
      <c r="Q143" s="288"/>
      <c r="R143" s="40"/>
      <c r="T143" s="174" t="s">
        <v>22</v>
      </c>
      <c r="U143" s="47" t="s">
        <v>43</v>
      </c>
      <c r="V143" s="39"/>
      <c r="W143" s="175">
        <f t="shared" si="6"/>
        <v>0</v>
      </c>
      <c r="X143" s="175">
        <v>0</v>
      </c>
      <c r="Y143" s="175">
        <f t="shared" si="7"/>
        <v>0</v>
      </c>
      <c r="Z143" s="175">
        <v>0</v>
      </c>
      <c r="AA143" s="176">
        <f t="shared" si="8"/>
        <v>0</v>
      </c>
      <c r="AR143" s="21" t="s">
        <v>150</v>
      </c>
      <c r="AT143" s="21" t="s">
        <v>146</v>
      </c>
      <c r="AU143" s="21" t="s">
        <v>124</v>
      </c>
      <c r="AY143" s="21" t="s">
        <v>145</v>
      </c>
      <c r="BE143" s="112">
        <f t="shared" si="9"/>
        <v>0</v>
      </c>
      <c r="BF143" s="112">
        <f t="shared" si="10"/>
        <v>0</v>
      </c>
      <c r="BG143" s="112">
        <f t="shared" si="11"/>
        <v>0</v>
      </c>
      <c r="BH143" s="112">
        <f t="shared" si="12"/>
        <v>0</v>
      </c>
      <c r="BI143" s="112">
        <f t="shared" si="13"/>
        <v>0</v>
      </c>
      <c r="BJ143" s="21" t="s">
        <v>124</v>
      </c>
      <c r="BK143" s="112">
        <f t="shared" si="14"/>
        <v>0</v>
      </c>
      <c r="BL143" s="21" t="s">
        <v>150</v>
      </c>
      <c r="BM143" s="21" t="s">
        <v>217</v>
      </c>
    </row>
    <row r="144" spans="2:65" s="1" customFormat="1" ht="31.5" customHeight="1">
      <c r="B144" s="38"/>
      <c r="C144" s="170" t="s">
        <v>218</v>
      </c>
      <c r="D144" s="170" t="s">
        <v>146</v>
      </c>
      <c r="E144" s="171" t="s">
        <v>219</v>
      </c>
      <c r="F144" s="285" t="s">
        <v>220</v>
      </c>
      <c r="G144" s="285"/>
      <c r="H144" s="285"/>
      <c r="I144" s="285"/>
      <c r="J144" s="172" t="s">
        <v>149</v>
      </c>
      <c r="K144" s="173">
        <v>2</v>
      </c>
      <c r="L144" s="286">
        <v>0</v>
      </c>
      <c r="M144" s="287"/>
      <c r="N144" s="288">
        <f t="shared" si="5"/>
        <v>0</v>
      </c>
      <c r="O144" s="288"/>
      <c r="P144" s="288"/>
      <c r="Q144" s="288"/>
      <c r="R144" s="40"/>
      <c r="T144" s="174" t="s">
        <v>22</v>
      </c>
      <c r="U144" s="47" t="s">
        <v>43</v>
      </c>
      <c r="V144" s="39"/>
      <c r="W144" s="175">
        <f t="shared" si="6"/>
        <v>0</v>
      </c>
      <c r="X144" s="175">
        <v>0</v>
      </c>
      <c r="Y144" s="175">
        <f t="shared" si="7"/>
        <v>0</v>
      </c>
      <c r="Z144" s="175">
        <v>0</v>
      </c>
      <c r="AA144" s="176">
        <f t="shared" si="8"/>
        <v>0</v>
      </c>
      <c r="AR144" s="21" t="s">
        <v>150</v>
      </c>
      <c r="AT144" s="21" t="s">
        <v>146</v>
      </c>
      <c r="AU144" s="21" t="s">
        <v>124</v>
      </c>
      <c r="AY144" s="21" t="s">
        <v>145</v>
      </c>
      <c r="BE144" s="112">
        <f t="shared" si="9"/>
        <v>0</v>
      </c>
      <c r="BF144" s="112">
        <f t="shared" si="10"/>
        <v>0</v>
      </c>
      <c r="BG144" s="112">
        <f t="shared" si="11"/>
        <v>0</v>
      </c>
      <c r="BH144" s="112">
        <f t="shared" si="12"/>
        <v>0</v>
      </c>
      <c r="BI144" s="112">
        <f t="shared" si="13"/>
        <v>0</v>
      </c>
      <c r="BJ144" s="21" t="s">
        <v>124</v>
      </c>
      <c r="BK144" s="112">
        <f t="shared" si="14"/>
        <v>0</v>
      </c>
      <c r="BL144" s="21" t="s">
        <v>150</v>
      </c>
      <c r="BM144" s="21" t="s">
        <v>221</v>
      </c>
    </row>
    <row r="145" spans="2:65" s="1" customFormat="1" ht="31.5" customHeight="1">
      <c r="B145" s="38"/>
      <c r="C145" s="170" t="s">
        <v>222</v>
      </c>
      <c r="D145" s="170" t="s">
        <v>146</v>
      </c>
      <c r="E145" s="171" t="s">
        <v>223</v>
      </c>
      <c r="F145" s="285" t="s">
        <v>224</v>
      </c>
      <c r="G145" s="285"/>
      <c r="H145" s="285"/>
      <c r="I145" s="285"/>
      <c r="J145" s="172" t="s">
        <v>149</v>
      </c>
      <c r="K145" s="173">
        <v>62</v>
      </c>
      <c r="L145" s="286">
        <v>0</v>
      </c>
      <c r="M145" s="287"/>
      <c r="N145" s="288">
        <f t="shared" si="5"/>
        <v>0</v>
      </c>
      <c r="O145" s="288"/>
      <c r="P145" s="288"/>
      <c r="Q145" s="288"/>
      <c r="R145" s="40"/>
      <c r="T145" s="174" t="s">
        <v>22</v>
      </c>
      <c r="U145" s="47" t="s">
        <v>43</v>
      </c>
      <c r="V145" s="39"/>
      <c r="W145" s="175">
        <f t="shared" si="6"/>
        <v>0</v>
      </c>
      <c r="X145" s="175">
        <v>0</v>
      </c>
      <c r="Y145" s="175">
        <f t="shared" si="7"/>
        <v>0</v>
      </c>
      <c r="Z145" s="175">
        <v>0</v>
      </c>
      <c r="AA145" s="176">
        <f t="shared" si="8"/>
        <v>0</v>
      </c>
      <c r="AR145" s="21" t="s">
        <v>150</v>
      </c>
      <c r="AT145" s="21" t="s">
        <v>146</v>
      </c>
      <c r="AU145" s="21" t="s">
        <v>124</v>
      </c>
      <c r="AY145" s="21" t="s">
        <v>145</v>
      </c>
      <c r="BE145" s="112">
        <f t="shared" si="9"/>
        <v>0</v>
      </c>
      <c r="BF145" s="112">
        <f t="shared" si="10"/>
        <v>0</v>
      </c>
      <c r="BG145" s="112">
        <f t="shared" si="11"/>
        <v>0</v>
      </c>
      <c r="BH145" s="112">
        <f t="shared" si="12"/>
        <v>0</v>
      </c>
      <c r="BI145" s="112">
        <f t="shared" si="13"/>
        <v>0</v>
      </c>
      <c r="BJ145" s="21" t="s">
        <v>124</v>
      </c>
      <c r="BK145" s="112">
        <f t="shared" si="14"/>
        <v>0</v>
      </c>
      <c r="BL145" s="21" t="s">
        <v>150</v>
      </c>
      <c r="BM145" s="21" t="s">
        <v>225</v>
      </c>
    </row>
    <row r="146" spans="2:65" s="1" customFormat="1" ht="31.5" customHeight="1">
      <c r="B146" s="38"/>
      <c r="C146" s="170" t="s">
        <v>10</v>
      </c>
      <c r="D146" s="170" t="s">
        <v>146</v>
      </c>
      <c r="E146" s="171" t="s">
        <v>226</v>
      </c>
      <c r="F146" s="285" t="s">
        <v>227</v>
      </c>
      <c r="G146" s="285"/>
      <c r="H146" s="285"/>
      <c r="I146" s="285"/>
      <c r="J146" s="172" t="s">
        <v>228</v>
      </c>
      <c r="K146" s="173">
        <v>9.9000000000000005E-2</v>
      </c>
      <c r="L146" s="286">
        <v>0</v>
      </c>
      <c r="M146" s="287"/>
      <c r="N146" s="288">
        <f t="shared" si="5"/>
        <v>0</v>
      </c>
      <c r="O146" s="288"/>
      <c r="P146" s="288"/>
      <c r="Q146" s="288"/>
      <c r="R146" s="40"/>
      <c r="T146" s="174" t="s">
        <v>22</v>
      </c>
      <c r="U146" s="47" t="s">
        <v>43</v>
      </c>
      <c r="V146" s="39"/>
      <c r="W146" s="175">
        <f t="shared" si="6"/>
        <v>0</v>
      </c>
      <c r="X146" s="175">
        <v>0</v>
      </c>
      <c r="Y146" s="175">
        <f t="shared" si="7"/>
        <v>0</v>
      </c>
      <c r="Z146" s="175">
        <v>0</v>
      </c>
      <c r="AA146" s="176">
        <f t="shared" si="8"/>
        <v>0</v>
      </c>
      <c r="AR146" s="21" t="s">
        <v>150</v>
      </c>
      <c r="AT146" s="21" t="s">
        <v>146</v>
      </c>
      <c r="AU146" s="21" t="s">
        <v>124</v>
      </c>
      <c r="AY146" s="21" t="s">
        <v>145</v>
      </c>
      <c r="BE146" s="112">
        <f t="shared" si="9"/>
        <v>0</v>
      </c>
      <c r="BF146" s="112">
        <f t="shared" si="10"/>
        <v>0</v>
      </c>
      <c r="BG146" s="112">
        <f t="shared" si="11"/>
        <v>0</v>
      </c>
      <c r="BH146" s="112">
        <f t="shared" si="12"/>
        <v>0</v>
      </c>
      <c r="BI146" s="112">
        <f t="shared" si="13"/>
        <v>0</v>
      </c>
      <c r="BJ146" s="21" t="s">
        <v>124</v>
      </c>
      <c r="BK146" s="112">
        <f t="shared" si="14"/>
        <v>0</v>
      </c>
      <c r="BL146" s="21" t="s">
        <v>150</v>
      </c>
      <c r="BM146" s="21" t="s">
        <v>229</v>
      </c>
    </row>
    <row r="147" spans="2:65" s="9" customFormat="1" ht="29.85" customHeight="1">
      <c r="B147" s="159"/>
      <c r="C147" s="160"/>
      <c r="D147" s="169" t="s">
        <v>113</v>
      </c>
      <c r="E147" s="169"/>
      <c r="F147" s="169"/>
      <c r="G147" s="169"/>
      <c r="H147" s="169"/>
      <c r="I147" s="169"/>
      <c r="J147" s="169"/>
      <c r="K147" s="169"/>
      <c r="L147" s="169"/>
      <c r="M147" s="169"/>
      <c r="N147" s="300">
        <f>BK147</f>
        <v>0</v>
      </c>
      <c r="O147" s="301"/>
      <c r="P147" s="301"/>
      <c r="Q147" s="301"/>
      <c r="R147" s="162"/>
      <c r="T147" s="163"/>
      <c r="U147" s="160"/>
      <c r="V147" s="160"/>
      <c r="W147" s="164">
        <f>SUM(W148:W184)</f>
        <v>0</v>
      </c>
      <c r="X147" s="160"/>
      <c r="Y147" s="164">
        <f>SUM(Y148:Y184)</f>
        <v>0.24032000000000003</v>
      </c>
      <c r="Z147" s="160"/>
      <c r="AA147" s="165">
        <f>SUM(AA148:AA184)</f>
        <v>0</v>
      </c>
      <c r="AR147" s="166" t="s">
        <v>124</v>
      </c>
      <c r="AT147" s="167" t="s">
        <v>75</v>
      </c>
      <c r="AU147" s="167" t="s">
        <v>81</v>
      </c>
      <c r="AY147" s="166" t="s">
        <v>145</v>
      </c>
      <c r="BK147" s="168">
        <f>SUM(BK148:BK184)</f>
        <v>0</v>
      </c>
    </row>
    <row r="148" spans="2:65" s="1" customFormat="1" ht="31.5" customHeight="1">
      <c r="B148" s="38"/>
      <c r="C148" s="170" t="s">
        <v>230</v>
      </c>
      <c r="D148" s="170" t="s">
        <v>146</v>
      </c>
      <c r="E148" s="171" t="s">
        <v>231</v>
      </c>
      <c r="F148" s="285" t="s">
        <v>232</v>
      </c>
      <c r="G148" s="285"/>
      <c r="H148" s="285"/>
      <c r="I148" s="285"/>
      <c r="J148" s="172" t="s">
        <v>149</v>
      </c>
      <c r="K148" s="173">
        <v>28</v>
      </c>
      <c r="L148" s="286">
        <v>0</v>
      </c>
      <c r="M148" s="287"/>
      <c r="N148" s="288">
        <f>ROUND(L148*K148,2)</f>
        <v>0</v>
      </c>
      <c r="O148" s="288"/>
      <c r="P148" s="288"/>
      <c r="Q148" s="288"/>
      <c r="R148" s="40"/>
      <c r="T148" s="174" t="s">
        <v>22</v>
      </c>
      <c r="U148" s="47" t="s">
        <v>43</v>
      </c>
      <c r="V148" s="39"/>
      <c r="W148" s="175">
        <f>V148*K148</f>
        <v>0</v>
      </c>
      <c r="X148" s="175">
        <v>6.9999999999999999E-4</v>
      </c>
      <c r="Y148" s="175">
        <f>X148*K148</f>
        <v>1.9599999999999999E-2</v>
      </c>
      <c r="Z148" s="175">
        <v>0</v>
      </c>
      <c r="AA148" s="176">
        <f>Z148*K148</f>
        <v>0</v>
      </c>
      <c r="AR148" s="21" t="s">
        <v>150</v>
      </c>
      <c r="AT148" s="21" t="s">
        <v>146</v>
      </c>
      <c r="AU148" s="21" t="s">
        <v>124</v>
      </c>
      <c r="AY148" s="21" t="s">
        <v>145</v>
      </c>
      <c r="BE148" s="112">
        <f>IF(U148="základní",N148,0)</f>
        <v>0</v>
      </c>
      <c r="BF148" s="112">
        <f>IF(U148="snížená",N148,0)</f>
        <v>0</v>
      </c>
      <c r="BG148" s="112">
        <f>IF(U148="zákl. přenesená",N148,0)</f>
        <v>0</v>
      </c>
      <c r="BH148" s="112">
        <f>IF(U148="sníž. přenesená",N148,0)</f>
        <v>0</v>
      </c>
      <c r="BI148" s="112">
        <f>IF(U148="nulová",N148,0)</f>
        <v>0</v>
      </c>
      <c r="BJ148" s="21" t="s">
        <v>124</v>
      </c>
      <c r="BK148" s="112">
        <f>ROUND(L148*K148,2)</f>
        <v>0</v>
      </c>
      <c r="BL148" s="21" t="s">
        <v>150</v>
      </c>
      <c r="BM148" s="21" t="s">
        <v>233</v>
      </c>
    </row>
    <row r="149" spans="2:65" s="10" customFormat="1" ht="22.5" customHeight="1">
      <c r="B149" s="177"/>
      <c r="C149" s="178"/>
      <c r="D149" s="178"/>
      <c r="E149" s="179" t="s">
        <v>22</v>
      </c>
      <c r="F149" s="289" t="s">
        <v>234</v>
      </c>
      <c r="G149" s="290"/>
      <c r="H149" s="290"/>
      <c r="I149" s="290"/>
      <c r="J149" s="178"/>
      <c r="K149" s="180">
        <v>28</v>
      </c>
      <c r="L149" s="178"/>
      <c r="M149" s="178"/>
      <c r="N149" s="178"/>
      <c r="O149" s="178"/>
      <c r="P149" s="178"/>
      <c r="Q149" s="178"/>
      <c r="R149" s="181"/>
      <c r="T149" s="182"/>
      <c r="U149" s="178"/>
      <c r="V149" s="178"/>
      <c r="W149" s="178"/>
      <c r="X149" s="178"/>
      <c r="Y149" s="178"/>
      <c r="Z149" s="178"/>
      <c r="AA149" s="183"/>
      <c r="AT149" s="184" t="s">
        <v>235</v>
      </c>
      <c r="AU149" s="184" t="s">
        <v>124</v>
      </c>
      <c r="AV149" s="10" t="s">
        <v>124</v>
      </c>
      <c r="AW149" s="10" t="s">
        <v>34</v>
      </c>
      <c r="AX149" s="10" t="s">
        <v>81</v>
      </c>
      <c r="AY149" s="184" t="s">
        <v>145</v>
      </c>
    </row>
    <row r="150" spans="2:65" s="1" customFormat="1" ht="31.5" customHeight="1">
      <c r="B150" s="38"/>
      <c r="C150" s="170" t="s">
        <v>236</v>
      </c>
      <c r="D150" s="170" t="s">
        <v>146</v>
      </c>
      <c r="E150" s="171" t="s">
        <v>237</v>
      </c>
      <c r="F150" s="285" t="s">
        <v>238</v>
      </c>
      <c r="G150" s="285"/>
      <c r="H150" s="285"/>
      <c r="I150" s="285"/>
      <c r="J150" s="172" t="s">
        <v>149</v>
      </c>
      <c r="K150" s="173">
        <v>19</v>
      </c>
      <c r="L150" s="286">
        <v>0</v>
      </c>
      <c r="M150" s="287"/>
      <c r="N150" s="288">
        <f>ROUND(L150*K150,2)</f>
        <v>0</v>
      </c>
      <c r="O150" s="288"/>
      <c r="P150" s="288"/>
      <c r="Q150" s="288"/>
      <c r="R150" s="40"/>
      <c r="T150" s="174" t="s">
        <v>22</v>
      </c>
      <c r="U150" s="47" t="s">
        <v>43</v>
      </c>
      <c r="V150" s="39"/>
      <c r="W150" s="175">
        <f>V150*K150</f>
        <v>0</v>
      </c>
      <c r="X150" s="175">
        <v>6.6E-4</v>
      </c>
      <c r="Y150" s="175">
        <f>X150*K150</f>
        <v>1.2539999999999999E-2</v>
      </c>
      <c r="Z150" s="175">
        <v>0</v>
      </c>
      <c r="AA150" s="176">
        <f>Z150*K150</f>
        <v>0</v>
      </c>
      <c r="AR150" s="21" t="s">
        <v>150</v>
      </c>
      <c r="AT150" s="21" t="s">
        <v>146</v>
      </c>
      <c r="AU150" s="21" t="s">
        <v>124</v>
      </c>
      <c r="AY150" s="21" t="s">
        <v>145</v>
      </c>
      <c r="BE150" s="112">
        <f>IF(U150="základní",N150,0)</f>
        <v>0</v>
      </c>
      <c r="BF150" s="112">
        <f>IF(U150="snížená",N150,0)</f>
        <v>0</v>
      </c>
      <c r="BG150" s="112">
        <f>IF(U150="zákl. přenesená",N150,0)</f>
        <v>0</v>
      </c>
      <c r="BH150" s="112">
        <f>IF(U150="sníž. přenesená",N150,0)</f>
        <v>0</v>
      </c>
      <c r="BI150" s="112">
        <f>IF(U150="nulová",N150,0)</f>
        <v>0</v>
      </c>
      <c r="BJ150" s="21" t="s">
        <v>124</v>
      </c>
      <c r="BK150" s="112">
        <f>ROUND(L150*K150,2)</f>
        <v>0</v>
      </c>
      <c r="BL150" s="21" t="s">
        <v>150</v>
      </c>
      <c r="BM150" s="21" t="s">
        <v>239</v>
      </c>
    </row>
    <row r="151" spans="2:65" s="10" customFormat="1" ht="22.5" customHeight="1">
      <c r="B151" s="177"/>
      <c r="C151" s="178"/>
      <c r="D151" s="178"/>
      <c r="E151" s="179" t="s">
        <v>22</v>
      </c>
      <c r="F151" s="289" t="s">
        <v>240</v>
      </c>
      <c r="G151" s="290"/>
      <c r="H151" s="290"/>
      <c r="I151" s="290"/>
      <c r="J151" s="178"/>
      <c r="K151" s="180">
        <v>19</v>
      </c>
      <c r="L151" s="178"/>
      <c r="M151" s="178"/>
      <c r="N151" s="178"/>
      <c r="O151" s="178"/>
      <c r="P151" s="178"/>
      <c r="Q151" s="178"/>
      <c r="R151" s="181"/>
      <c r="T151" s="182"/>
      <c r="U151" s="178"/>
      <c r="V151" s="178"/>
      <c r="W151" s="178"/>
      <c r="X151" s="178"/>
      <c r="Y151" s="178"/>
      <c r="Z151" s="178"/>
      <c r="AA151" s="183"/>
      <c r="AT151" s="184" t="s">
        <v>235</v>
      </c>
      <c r="AU151" s="184" t="s">
        <v>124</v>
      </c>
      <c r="AV151" s="10" t="s">
        <v>124</v>
      </c>
      <c r="AW151" s="10" t="s">
        <v>34</v>
      </c>
      <c r="AX151" s="10" t="s">
        <v>81</v>
      </c>
      <c r="AY151" s="184" t="s">
        <v>145</v>
      </c>
    </row>
    <row r="152" spans="2:65" s="1" customFormat="1" ht="31.5" customHeight="1">
      <c r="B152" s="38"/>
      <c r="C152" s="170" t="s">
        <v>241</v>
      </c>
      <c r="D152" s="170" t="s">
        <v>146</v>
      </c>
      <c r="E152" s="171" t="s">
        <v>242</v>
      </c>
      <c r="F152" s="285" t="s">
        <v>243</v>
      </c>
      <c r="G152" s="285"/>
      <c r="H152" s="285"/>
      <c r="I152" s="285"/>
      <c r="J152" s="172" t="s">
        <v>149</v>
      </c>
      <c r="K152" s="173">
        <v>27</v>
      </c>
      <c r="L152" s="286">
        <v>0</v>
      </c>
      <c r="M152" s="287"/>
      <c r="N152" s="288">
        <f>ROUND(L152*K152,2)</f>
        <v>0</v>
      </c>
      <c r="O152" s="288"/>
      <c r="P152" s="288"/>
      <c r="Q152" s="288"/>
      <c r="R152" s="40"/>
      <c r="T152" s="174" t="s">
        <v>22</v>
      </c>
      <c r="U152" s="47" t="s">
        <v>43</v>
      </c>
      <c r="V152" s="39"/>
      <c r="W152" s="175">
        <f>V152*K152</f>
        <v>0</v>
      </c>
      <c r="X152" s="175">
        <v>9.1E-4</v>
      </c>
      <c r="Y152" s="175">
        <f>X152*K152</f>
        <v>2.4570000000000002E-2</v>
      </c>
      <c r="Z152" s="175">
        <v>0</v>
      </c>
      <c r="AA152" s="176">
        <f>Z152*K152</f>
        <v>0</v>
      </c>
      <c r="AR152" s="21" t="s">
        <v>150</v>
      </c>
      <c r="AT152" s="21" t="s">
        <v>146</v>
      </c>
      <c r="AU152" s="21" t="s">
        <v>124</v>
      </c>
      <c r="AY152" s="21" t="s">
        <v>145</v>
      </c>
      <c r="BE152" s="112">
        <f>IF(U152="základní",N152,0)</f>
        <v>0</v>
      </c>
      <c r="BF152" s="112">
        <f>IF(U152="snížená",N152,0)</f>
        <v>0</v>
      </c>
      <c r="BG152" s="112">
        <f>IF(U152="zákl. přenesená",N152,0)</f>
        <v>0</v>
      </c>
      <c r="BH152" s="112">
        <f>IF(U152="sníž. přenesená",N152,0)</f>
        <v>0</v>
      </c>
      <c r="BI152" s="112">
        <f>IF(U152="nulová",N152,0)</f>
        <v>0</v>
      </c>
      <c r="BJ152" s="21" t="s">
        <v>124</v>
      </c>
      <c r="BK152" s="112">
        <f>ROUND(L152*K152,2)</f>
        <v>0</v>
      </c>
      <c r="BL152" s="21" t="s">
        <v>150</v>
      </c>
      <c r="BM152" s="21" t="s">
        <v>244</v>
      </c>
    </row>
    <row r="153" spans="2:65" s="10" customFormat="1" ht="22.5" customHeight="1">
      <c r="B153" s="177"/>
      <c r="C153" s="178"/>
      <c r="D153" s="178"/>
      <c r="E153" s="179" t="s">
        <v>22</v>
      </c>
      <c r="F153" s="289" t="s">
        <v>245</v>
      </c>
      <c r="G153" s="290"/>
      <c r="H153" s="290"/>
      <c r="I153" s="290"/>
      <c r="J153" s="178"/>
      <c r="K153" s="180">
        <v>27</v>
      </c>
      <c r="L153" s="178"/>
      <c r="M153" s="178"/>
      <c r="N153" s="178"/>
      <c r="O153" s="178"/>
      <c r="P153" s="178"/>
      <c r="Q153" s="178"/>
      <c r="R153" s="181"/>
      <c r="T153" s="182"/>
      <c r="U153" s="178"/>
      <c r="V153" s="178"/>
      <c r="W153" s="178"/>
      <c r="X153" s="178"/>
      <c r="Y153" s="178"/>
      <c r="Z153" s="178"/>
      <c r="AA153" s="183"/>
      <c r="AT153" s="184" t="s">
        <v>235</v>
      </c>
      <c r="AU153" s="184" t="s">
        <v>124</v>
      </c>
      <c r="AV153" s="10" t="s">
        <v>124</v>
      </c>
      <c r="AW153" s="10" t="s">
        <v>34</v>
      </c>
      <c r="AX153" s="10" t="s">
        <v>81</v>
      </c>
      <c r="AY153" s="184" t="s">
        <v>145</v>
      </c>
    </row>
    <row r="154" spans="2:65" s="1" customFormat="1" ht="31.5" customHeight="1">
      <c r="B154" s="38"/>
      <c r="C154" s="170" t="s">
        <v>246</v>
      </c>
      <c r="D154" s="170" t="s">
        <v>146</v>
      </c>
      <c r="E154" s="171" t="s">
        <v>247</v>
      </c>
      <c r="F154" s="285" t="s">
        <v>248</v>
      </c>
      <c r="G154" s="285"/>
      <c r="H154" s="285"/>
      <c r="I154" s="285"/>
      <c r="J154" s="172" t="s">
        <v>149</v>
      </c>
      <c r="K154" s="173">
        <v>24</v>
      </c>
      <c r="L154" s="286">
        <v>0</v>
      </c>
      <c r="M154" s="287"/>
      <c r="N154" s="288">
        <f>ROUND(L154*K154,2)</f>
        <v>0</v>
      </c>
      <c r="O154" s="288"/>
      <c r="P154" s="288"/>
      <c r="Q154" s="288"/>
      <c r="R154" s="40"/>
      <c r="T154" s="174" t="s">
        <v>22</v>
      </c>
      <c r="U154" s="47" t="s">
        <v>43</v>
      </c>
      <c r="V154" s="39"/>
      <c r="W154" s="175">
        <f>V154*K154</f>
        <v>0</v>
      </c>
      <c r="X154" s="175">
        <v>1.1900000000000001E-3</v>
      </c>
      <c r="Y154" s="175">
        <f>X154*K154</f>
        <v>2.8560000000000002E-2</v>
      </c>
      <c r="Z154" s="175">
        <v>0</v>
      </c>
      <c r="AA154" s="176">
        <f>Z154*K154</f>
        <v>0</v>
      </c>
      <c r="AR154" s="21" t="s">
        <v>150</v>
      </c>
      <c r="AT154" s="21" t="s">
        <v>146</v>
      </c>
      <c r="AU154" s="21" t="s">
        <v>124</v>
      </c>
      <c r="AY154" s="21" t="s">
        <v>145</v>
      </c>
      <c r="BE154" s="112">
        <f>IF(U154="základní",N154,0)</f>
        <v>0</v>
      </c>
      <c r="BF154" s="112">
        <f>IF(U154="snížená",N154,0)</f>
        <v>0</v>
      </c>
      <c r="BG154" s="112">
        <f>IF(U154="zákl. přenesená",N154,0)</f>
        <v>0</v>
      </c>
      <c r="BH154" s="112">
        <f>IF(U154="sníž. přenesená",N154,0)</f>
        <v>0</v>
      </c>
      <c r="BI154" s="112">
        <f>IF(U154="nulová",N154,0)</f>
        <v>0</v>
      </c>
      <c r="BJ154" s="21" t="s">
        <v>124</v>
      </c>
      <c r="BK154" s="112">
        <f>ROUND(L154*K154,2)</f>
        <v>0</v>
      </c>
      <c r="BL154" s="21" t="s">
        <v>150</v>
      </c>
      <c r="BM154" s="21" t="s">
        <v>249</v>
      </c>
    </row>
    <row r="155" spans="2:65" s="10" customFormat="1" ht="22.5" customHeight="1">
      <c r="B155" s="177"/>
      <c r="C155" s="178"/>
      <c r="D155" s="178"/>
      <c r="E155" s="179" t="s">
        <v>22</v>
      </c>
      <c r="F155" s="289" t="s">
        <v>250</v>
      </c>
      <c r="G155" s="290"/>
      <c r="H155" s="290"/>
      <c r="I155" s="290"/>
      <c r="J155" s="178"/>
      <c r="K155" s="180">
        <v>24</v>
      </c>
      <c r="L155" s="178"/>
      <c r="M155" s="178"/>
      <c r="N155" s="178"/>
      <c r="O155" s="178"/>
      <c r="P155" s="178"/>
      <c r="Q155" s="178"/>
      <c r="R155" s="181"/>
      <c r="T155" s="182"/>
      <c r="U155" s="178"/>
      <c r="V155" s="178"/>
      <c r="W155" s="178"/>
      <c r="X155" s="178"/>
      <c r="Y155" s="178"/>
      <c r="Z155" s="178"/>
      <c r="AA155" s="183"/>
      <c r="AT155" s="184" t="s">
        <v>235</v>
      </c>
      <c r="AU155" s="184" t="s">
        <v>124</v>
      </c>
      <c r="AV155" s="10" t="s">
        <v>124</v>
      </c>
      <c r="AW155" s="10" t="s">
        <v>34</v>
      </c>
      <c r="AX155" s="10" t="s">
        <v>81</v>
      </c>
      <c r="AY155" s="184" t="s">
        <v>145</v>
      </c>
    </row>
    <row r="156" spans="2:65" s="1" customFormat="1" ht="31.5" customHeight="1">
      <c r="B156" s="38"/>
      <c r="C156" s="170" t="s">
        <v>251</v>
      </c>
      <c r="D156" s="170" t="s">
        <v>146</v>
      </c>
      <c r="E156" s="171" t="s">
        <v>252</v>
      </c>
      <c r="F156" s="285" t="s">
        <v>253</v>
      </c>
      <c r="G156" s="285"/>
      <c r="H156" s="285"/>
      <c r="I156" s="285"/>
      <c r="J156" s="172" t="s">
        <v>149</v>
      </c>
      <c r="K156" s="173">
        <v>18</v>
      </c>
      <c r="L156" s="286">
        <v>0</v>
      </c>
      <c r="M156" s="287"/>
      <c r="N156" s="288">
        <f>ROUND(L156*K156,2)</f>
        <v>0</v>
      </c>
      <c r="O156" s="288"/>
      <c r="P156" s="288"/>
      <c r="Q156" s="288"/>
      <c r="R156" s="40"/>
      <c r="T156" s="174" t="s">
        <v>22</v>
      </c>
      <c r="U156" s="47" t="s">
        <v>43</v>
      </c>
      <c r="V156" s="39"/>
      <c r="W156" s="175">
        <f>V156*K156</f>
        <v>0</v>
      </c>
      <c r="X156" s="175">
        <v>2.5200000000000001E-3</v>
      </c>
      <c r="Y156" s="175">
        <f>X156*K156</f>
        <v>4.5360000000000004E-2</v>
      </c>
      <c r="Z156" s="175">
        <v>0</v>
      </c>
      <c r="AA156" s="176">
        <f>Z156*K156</f>
        <v>0</v>
      </c>
      <c r="AR156" s="21" t="s">
        <v>150</v>
      </c>
      <c r="AT156" s="21" t="s">
        <v>146</v>
      </c>
      <c r="AU156" s="21" t="s">
        <v>124</v>
      </c>
      <c r="AY156" s="21" t="s">
        <v>145</v>
      </c>
      <c r="BE156" s="112">
        <f>IF(U156="základní",N156,0)</f>
        <v>0</v>
      </c>
      <c r="BF156" s="112">
        <f>IF(U156="snížená",N156,0)</f>
        <v>0</v>
      </c>
      <c r="BG156" s="112">
        <f>IF(U156="zákl. přenesená",N156,0)</f>
        <v>0</v>
      </c>
      <c r="BH156" s="112">
        <f>IF(U156="sníž. přenesená",N156,0)</f>
        <v>0</v>
      </c>
      <c r="BI156" s="112">
        <f>IF(U156="nulová",N156,0)</f>
        <v>0</v>
      </c>
      <c r="BJ156" s="21" t="s">
        <v>124</v>
      </c>
      <c r="BK156" s="112">
        <f>ROUND(L156*K156,2)</f>
        <v>0</v>
      </c>
      <c r="BL156" s="21" t="s">
        <v>150</v>
      </c>
      <c r="BM156" s="21" t="s">
        <v>254</v>
      </c>
    </row>
    <row r="157" spans="2:65" s="10" customFormat="1" ht="22.5" customHeight="1">
      <c r="B157" s="177"/>
      <c r="C157" s="178"/>
      <c r="D157" s="178"/>
      <c r="E157" s="179" t="s">
        <v>22</v>
      </c>
      <c r="F157" s="289" t="s">
        <v>255</v>
      </c>
      <c r="G157" s="290"/>
      <c r="H157" s="290"/>
      <c r="I157" s="290"/>
      <c r="J157" s="178"/>
      <c r="K157" s="180">
        <v>18</v>
      </c>
      <c r="L157" s="178"/>
      <c r="M157" s="178"/>
      <c r="N157" s="178"/>
      <c r="O157" s="178"/>
      <c r="P157" s="178"/>
      <c r="Q157" s="178"/>
      <c r="R157" s="181"/>
      <c r="T157" s="182"/>
      <c r="U157" s="178"/>
      <c r="V157" s="178"/>
      <c r="W157" s="178"/>
      <c r="X157" s="178"/>
      <c r="Y157" s="178"/>
      <c r="Z157" s="178"/>
      <c r="AA157" s="183"/>
      <c r="AT157" s="184" t="s">
        <v>235</v>
      </c>
      <c r="AU157" s="184" t="s">
        <v>124</v>
      </c>
      <c r="AV157" s="10" t="s">
        <v>124</v>
      </c>
      <c r="AW157" s="10" t="s">
        <v>34</v>
      </c>
      <c r="AX157" s="10" t="s">
        <v>81</v>
      </c>
      <c r="AY157" s="184" t="s">
        <v>145</v>
      </c>
    </row>
    <row r="158" spans="2:65" s="1" customFormat="1" ht="31.5" customHeight="1">
      <c r="B158" s="38"/>
      <c r="C158" s="170" t="s">
        <v>256</v>
      </c>
      <c r="D158" s="170" t="s">
        <v>146</v>
      </c>
      <c r="E158" s="171" t="s">
        <v>257</v>
      </c>
      <c r="F158" s="285" t="s">
        <v>258</v>
      </c>
      <c r="G158" s="285"/>
      <c r="H158" s="285"/>
      <c r="I158" s="285"/>
      <c r="J158" s="172" t="s">
        <v>149</v>
      </c>
      <c r="K158" s="173">
        <v>23</v>
      </c>
      <c r="L158" s="286">
        <v>0</v>
      </c>
      <c r="M158" s="287"/>
      <c r="N158" s="288">
        <f t="shared" ref="N158:N184" si="15">ROUND(L158*K158,2)</f>
        <v>0</v>
      </c>
      <c r="O158" s="288"/>
      <c r="P158" s="288"/>
      <c r="Q158" s="288"/>
      <c r="R158" s="40"/>
      <c r="T158" s="174" t="s">
        <v>22</v>
      </c>
      <c r="U158" s="47" t="s">
        <v>43</v>
      </c>
      <c r="V158" s="39"/>
      <c r="W158" s="175">
        <f t="shared" ref="W158:W184" si="16">V158*K158</f>
        <v>0</v>
      </c>
      <c r="X158" s="175">
        <v>6.9999999999999999E-4</v>
      </c>
      <c r="Y158" s="175">
        <f t="shared" ref="Y158:Y184" si="17">X158*K158</f>
        <v>1.61E-2</v>
      </c>
      <c r="Z158" s="175">
        <v>0</v>
      </c>
      <c r="AA158" s="176">
        <f t="shared" ref="AA158:AA184" si="18">Z158*K158</f>
        <v>0</v>
      </c>
      <c r="AR158" s="21" t="s">
        <v>150</v>
      </c>
      <c r="AT158" s="21" t="s">
        <v>146</v>
      </c>
      <c r="AU158" s="21" t="s">
        <v>124</v>
      </c>
      <c r="AY158" s="21" t="s">
        <v>145</v>
      </c>
      <c r="BE158" s="112">
        <f t="shared" ref="BE158:BE184" si="19">IF(U158="základní",N158,0)</f>
        <v>0</v>
      </c>
      <c r="BF158" s="112">
        <f t="shared" ref="BF158:BF184" si="20">IF(U158="snížená",N158,0)</f>
        <v>0</v>
      </c>
      <c r="BG158" s="112">
        <f t="shared" ref="BG158:BG184" si="21">IF(U158="zákl. přenesená",N158,0)</f>
        <v>0</v>
      </c>
      <c r="BH158" s="112">
        <f t="shared" ref="BH158:BH184" si="22">IF(U158="sníž. přenesená",N158,0)</f>
        <v>0</v>
      </c>
      <c r="BI158" s="112">
        <f t="shared" ref="BI158:BI184" si="23">IF(U158="nulová",N158,0)</f>
        <v>0</v>
      </c>
      <c r="BJ158" s="21" t="s">
        <v>124</v>
      </c>
      <c r="BK158" s="112">
        <f t="shared" ref="BK158:BK184" si="24">ROUND(L158*K158,2)</f>
        <v>0</v>
      </c>
      <c r="BL158" s="21" t="s">
        <v>150</v>
      </c>
      <c r="BM158" s="21" t="s">
        <v>259</v>
      </c>
    </row>
    <row r="159" spans="2:65" s="1" customFormat="1" ht="31.5" customHeight="1">
      <c r="B159" s="38"/>
      <c r="C159" s="170" t="s">
        <v>260</v>
      </c>
      <c r="D159" s="170" t="s">
        <v>146</v>
      </c>
      <c r="E159" s="171" t="s">
        <v>261</v>
      </c>
      <c r="F159" s="285" t="s">
        <v>262</v>
      </c>
      <c r="G159" s="285"/>
      <c r="H159" s="285"/>
      <c r="I159" s="285"/>
      <c r="J159" s="172" t="s">
        <v>149</v>
      </c>
      <c r="K159" s="173">
        <v>21</v>
      </c>
      <c r="L159" s="286">
        <v>0</v>
      </c>
      <c r="M159" s="287"/>
      <c r="N159" s="288">
        <f t="shared" si="15"/>
        <v>0</v>
      </c>
      <c r="O159" s="288"/>
      <c r="P159" s="288"/>
      <c r="Q159" s="288"/>
      <c r="R159" s="40"/>
      <c r="T159" s="174" t="s">
        <v>22</v>
      </c>
      <c r="U159" s="47" t="s">
        <v>43</v>
      </c>
      <c r="V159" s="39"/>
      <c r="W159" s="175">
        <f t="shared" si="16"/>
        <v>0</v>
      </c>
      <c r="X159" s="175">
        <v>7.7999999999999999E-4</v>
      </c>
      <c r="Y159" s="175">
        <f t="shared" si="17"/>
        <v>1.6379999999999999E-2</v>
      </c>
      <c r="Z159" s="175">
        <v>0</v>
      </c>
      <c r="AA159" s="176">
        <f t="shared" si="18"/>
        <v>0</v>
      </c>
      <c r="AR159" s="21" t="s">
        <v>150</v>
      </c>
      <c r="AT159" s="21" t="s">
        <v>146</v>
      </c>
      <c r="AU159" s="21" t="s">
        <v>124</v>
      </c>
      <c r="AY159" s="21" t="s">
        <v>145</v>
      </c>
      <c r="BE159" s="112">
        <f t="shared" si="19"/>
        <v>0</v>
      </c>
      <c r="BF159" s="112">
        <f t="shared" si="20"/>
        <v>0</v>
      </c>
      <c r="BG159" s="112">
        <f t="shared" si="21"/>
        <v>0</v>
      </c>
      <c r="BH159" s="112">
        <f t="shared" si="22"/>
        <v>0</v>
      </c>
      <c r="BI159" s="112">
        <f t="shared" si="23"/>
        <v>0</v>
      </c>
      <c r="BJ159" s="21" t="s">
        <v>124</v>
      </c>
      <c r="BK159" s="112">
        <f t="shared" si="24"/>
        <v>0</v>
      </c>
      <c r="BL159" s="21" t="s">
        <v>150</v>
      </c>
      <c r="BM159" s="21" t="s">
        <v>263</v>
      </c>
    </row>
    <row r="160" spans="2:65" s="1" customFormat="1" ht="31.5" customHeight="1">
      <c r="B160" s="38"/>
      <c r="C160" s="170" t="s">
        <v>264</v>
      </c>
      <c r="D160" s="170" t="s">
        <v>146</v>
      </c>
      <c r="E160" s="171" t="s">
        <v>265</v>
      </c>
      <c r="F160" s="285" t="s">
        <v>266</v>
      </c>
      <c r="G160" s="285"/>
      <c r="H160" s="285"/>
      <c r="I160" s="285"/>
      <c r="J160" s="172" t="s">
        <v>149</v>
      </c>
      <c r="K160" s="173">
        <v>15</v>
      </c>
      <c r="L160" s="286">
        <v>0</v>
      </c>
      <c r="M160" s="287"/>
      <c r="N160" s="288">
        <f t="shared" si="15"/>
        <v>0</v>
      </c>
      <c r="O160" s="288"/>
      <c r="P160" s="288"/>
      <c r="Q160" s="288"/>
      <c r="R160" s="40"/>
      <c r="T160" s="174" t="s">
        <v>22</v>
      </c>
      <c r="U160" s="47" t="s">
        <v>43</v>
      </c>
      <c r="V160" s="39"/>
      <c r="W160" s="175">
        <f t="shared" si="16"/>
        <v>0</v>
      </c>
      <c r="X160" s="175">
        <v>9.6000000000000002E-4</v>
      </c>
      <c r="Y160" s="175">
        <f t="shared" si="17"/>
        <v>1.44E-2</v>
      </c>
      <c r="Z160" s="175">
        <v>0</v>
      </c>
      <c r="AA160" s="176">
        <f t="shared" si="18"/>
        <v>0</v>
      </c>
      <c r="AR160" s="21" t="s">
        <v>150</v>
      </c>
      <c r="AT160" s="21" t="s">
        <v>146</v>
      </c>
      <c r="AU160" s="21" t="s">
        <v>124</v>
      </c>
      <c r="AY160" s="21" t="s">
        <v>145</v>
      </c>
      <c r="BE160" s="112">
        <f t="shared" si="19"/>
        <v>0</v>
      </c>
      <c r="BF160" s="112">
        <f t="shared" si="20"/>
        <v>0</v>
      </c>
      <c r="BG160" s="112">
        <f t="shared" si="21"/>
        <v>0</v>
      </c>
      <c r="BH160" s="112">
        <f t="shared" si="22"/>
        <v>0</v>
      </c>
      <c r="BI160" s="112">
        <f t="shared" si="23"/>
        <v>0</v>
      </c>
      <c r="BJ160" s="21" t="s">
        <v>124</v>
      </c>
      <c r="BK160" s="112">
        <f t="shared" si="24"/>
        <v>0</v>
      </c>
      <c r="BL160" s="21" t="s">
        <v>150</v>
      </c>
      <c r="BM160" s="21" t="s">
        <v>267</v>
      </c>
    </row>
    <row r="161" spans="2:65" s="1" customFormat="1" ht="44.25" customHeight="1">
      <c r="B161" s="38"/>
      <c r="C161" s="170" t="s">
        <v>268</v>
      </c>
      <c r="D161" s="170" t="s">
        <v>146</v>
      </c>
      <c r="E161" s="171" t="s">
        <v>269</v>
      </c>
      <c r="F161" s="285" t="s">
        <v>270</v>
      </c>
      <c r="G161" s="285"/>
      <c r="H161" s="285"/>
      <c r="I161" s="285"/>
      <c r="J161" s="172" t="s">
        <v>149</v>
      </c>
      <c r="K161" s="173">
        <v>26</v>
      </c>
      <c r="L161" s="286">
        <v>0</v>
      </c>
      <c r="M161" s="287"/>
      <c r="N161" s="288">
        <f t="shared" si="15"/>
        <v>0</v>
      </c>
      <c r="O161" s="288"/>
      <c r="P161" s="288"/>
      <c r="Q161" s="288"/>
      <c r="R161" s="40"/>
      <c r="T161" s="174" t="s">
        <v>22</v>
      </c>
      <c r="U161" s="47" t="s">
        <v>43</v>
      </c>
      <c r="V161" s="39"/>
      <c r="W161" s="175">
        <f t="shared" si="16"/>
        <v>0</v>
      </c>
      <c r="X161" s="175">
        <v>4.0000000000000003E-5</v>
      </c>
      <c r="Y161" s="175">
        <f t="shared" si="17"/>
        <v>1.0400000000000001E-3</v>
      </c>
      <c r="Z161" s="175">
        <v>0</v>
      </c>
      <c r="AA161" s="176">
        <f t="shared" si="18"/>
        <v>0</v>
      </c>
      <c r="AR161" s="21" t="s">
        <v>150</v>
      </c>
      <c r="AT161" s="21" t="s">
        <v>146</v>
      </c>
      <c r="AU161" s="21" t="s">
        <v>124</v>
      </c>
      <c r="AY161" s="21" t="s">
        <v>145</v>
      </c>
      <c r="BE161" s="112">
        <f t="shared" si="19"/>
        <v>0</v>
      </c>
      <c r="BF161" s="112">
        <f t="shared" si="20"/>
        <v>0</v>
      </c>
      <c r="BG161" s="112">
        <f t="shared" si="21"/>
        <v>0</v>
      </c>
      <c r="BH161" s="112">
        <f t="shared" si="22"/>
        <v>0</v>
      </c>
      <c r="BI161" s="112">
        <f t="shared" si="23"/>
        <v>0</v>
      </c>
      <c r="BJ161" s="21" t="s">
        <v>124</v>
      </c>
      <c r="BK161" s="112">
        <f t="shared" si="24"/>
        <v>0</v>
      </c>
      <c r="BL161" s="21" t="s">
        <v>150</v>
      </c>
      <c r="BM161" s="21" t="s">
        <v>271</v>
      </c>
    </row>
    <row r="162" spans="2:65" s="1" customFormat="1" ht="44.25" customHeight="1">
      <c r="B162" s="38"/>
      <c r="C162" s="170" t="s">
        <v>272</v>
      </c>
      <c r="D162" s="170" t="s">
        <v>146</v>
      </c>
      <c r="E162" s="171" t="s">
        <v>273</v>
      </c>
      <c r="F162" s="285" t="s">
        <v>274</v>
      </c>
      <c r="G162" s="285"/>
      <c r="H162" s="285"/>
      <c r="I162" s="285"/>
      <c r="J162" s="172" t="s">
        <v>149</v>
      </c>
      <c r="K162" s="173">
        <v>9</v>
      </c>
      <c r="L162" s="286">
        <v>0</v>
      </c>
      <c r="M162" s="287"/>
      <c r="N162" s="288">
        <f t="shared" si="15"/>
        <v>0</v>
      </c>
      <c r="O162" s="288"/>
      <c r="P162" s="288"/>
      <c r="Q162" s="288"/>
      <c r="R162" s="40"/>
      <c r="T162" s="174" t="s">
        <v>22</v>
      </c>
      <c r="U162" s="47" t="s">
        <v>43</v>
      </c>
      <c r="V162" s="39"/>
      <c r="W162" s="175">
        <f t="shared" si="16"/>
        <v>0</v>
      </c>
      <c r="X162" s="175">
        <v>4.0000000000000003E-5</v>
      </c>
      <c r="Y162" s="175">
        <f t="shared" si="17"/>
        <v>3.6000000000000002E-4</v>
      </c>
      <c r="Z162" s="175">
        <v>0</v>
      </c>
      <c r="AA162" s="176">
        <f t="shared" si="18"/>
        <v>0</v>
      </c>
      <c r="AR162" s="21" t="s">
        <v>150</v>
      </c>
      <c r="AT162" s="21" t="s">
        <v>146</v>
      </c>
      <c r="AU162" s="21" t="s">
        <v>124</v>
      </c>
      <c r="AY162" s="21" t="s">
        <v>145</v>
      </c>
      <c r="BE162" s="112">
        <f t="shared" si="19"/>
        <v>0</v>
      </c>
      <c r="BF162" s="112">
        <f t="shared" si="20"/>
        <v>0</v>
      </c>
      <c r="BG162" s="112">
        <f t="shared" si="21"/>
        <v>0</v>
      </c>
      <c r="BH162" s="112">
        <f t="shared" si="22"/>
        <v>0</v>
      </c>
      <c r="BI162" s="112">
        <f t="shared" si="23"/>
        <v>0</v>
      </c>
      <c r="BJ162" s="21" t="s">
        <v>124</v>
      </c>
      <c r="BK162" s="112">
        <f t="shared" si="24"/>
        <v>0</v>
      </c>
      <c r="BL162" s="21" t="s">
        <v>150</v>
      </c>
      <c r="BM162" s="21" t="s">
        <v>275</v>
      </c>
    </row>
    <row r="163" spans="2:65" s="1" customFormat="1" ht="44.25" customHeight="1">
      <c r="B163" s="38"/>
      <c r="C163" s="170" t="s">
        <v>276</v>
      </c>
      <c r="D163" s="170" t="s">
        <v>146</v>
      </c>
      <c r="E163" s="171" t="s">
        <v>277</v>
      </c>
      <c r="F163" s="285" t="s">
        <v>278</v>
      </c>
      <c r="G163" s="285"/>
      <c r="H163" s="285"/>
      <c r="I163" s="285"/>
      <c r="J163" s="172" t="s">
        <v>149</v>
      </c>
      <c r="K163" s="173">
        <v>25</v>
      </c>
      <c r="L163" s="286">
        <v>0</v>
      </c>
      <c r="M163" s="287"/>
      <c r="N163" s="288">
        <f t="shared" si="15"/>
        <v>0</v>
      </c>
      <c r="O163" s="288"/>
      <c r="P163" s="288"/>
      <c r="Q163" s="288"/>
      <c r="R163" s="40"/>
      <c r="T163" s="174" t="s">
        <v>22</v>
      </c>
      <c r="U163" s="47" t="s">
        <v>43</v>
      </c>
      <c r="V163" s="39"/>
      <c r="W163" s="175">
        <f t="shared" si="16"/>
        <v>0</v>
      </c>
      <c r="X163" s="175">
        <v>5.0000000000000002E-5</v>
      </c>
      <c r="Y163" s="175">
        <f t="shared" si="17"/>
        <v>1.25E-3</v>
      </c>
      <c r="Z163" s="175">
        <v>0</v>
      </c>
      <c r="AA163" s="176">
        <f t="shared" si="18"/>
        <v>0</v>
      </c>
      <c r="AR163" s="21" t="s">
        <v>150</v>
      </c>
      <c r="AT163" s="21" t="s">
        <v>146</v>
      </c>
      <c r="AU163" s="21" t="s">
        <v>124</v>
      </c>
      <c r="AY163" s="21" t="s">
        <v>145</v>
      </c>
      <c r="BE163" s="112">
        <f t="shared" si="19"/>
        <v>0</v>
      </c>
      <c r="BF163" s="112">
        <f t="shared" si="20"/>
        <v>0</v>
      </c>
      <c r="BG163" s="112">
        <f t="shared" si="21"/>
        <v>0</v>
      </c>
      <c r="BH163" s="112">
        <f t="shared" si="22"/>
        <v>0</v>
      </c>
      <c r="BI163" s="112">
        <f t="shared" si="23"/>
        <v>0</v>
      </c>
      <c r="BJ163" s="21" t="s">
        <v>124</v>
      </c>
      <c r="BK163" s="112">
        <f t="shared" si="24"/>
        <v>0</v>
      </c>
      <c r="BL163" s="21" t="s">
        <v>150</v>
      </c>
      <c r="BM163" s="21" t="s">
        <v>279</v>
      </c>
    </row>
    <row r="164" spans="2:65" s="1" customFormat="1" ht="44.25" customHeight="1">
      <c r="B164" s="38"/>
      <c r="C164" s="170" t="s">
        <v>280</v>
      </c>
      <c r="D164" s="170" t="s">
        <v>146</v>
      </c>
      <c r="E164" s="171" t="s">
        <v>281</v>
      </c>
      <c r="F164" s="285" t="s">
        <v>282</v>
      </c>
      <c r="G164" s="285"/>
      <c r="H164" s="285"/>
      <c r="I164" s="285"/>
      <c r="J164" s="172" t="s">
        <v>149</v>
      </c>
      <c r="K164" s="173">
        <v>37</v>
      </c>
      <c r="L164" s="286">
        <v>0</v>
      </c>
      <c r="M164" s="287"/>
      <c r="N164" s="288">
        <f t="shared" si="15"/>
        <v>0</v>
      </c>
      <c r="O164" s="288"/>
      <c r="P164" s="288"/>
      <c r="Q164" s="288"/>
      <c r="R164" s="40"/>
      <c r="T164" s="174" t="s">
        <v>22</v>
      </c>
      <c r="U164" s="47" t="s">
        <v>43</v>
      </c>
      <c r="V164" s="39"/>
      <c r="W164" s="175">
        <f t="shared" si="16"/>
        <v>0</v>
      </c>
      <c r="X164" s="175">
        <v>6.9999999999999994E-5</v>
      </c>
      <c r="Y164" s="175">
        <f t="shared" si="17"/>
        <v>2.5899999999999999E-3</v>
      </c>
      <c r="Z164" s="175">
        <v>0</v>
      </c>
      <c r="AA164" s="176">
        <f t="shared" si="18"/>
        <v>0</v>
      </c>
      <c r="AR164" s="21" t="s">
        <v>150</v>
      </c>
      <c r="AT164" s="21" t="s">
        <v>146</v>
      </c>
      <c r="AU164" s="21" t="s">
        <v>124</v>
      </c>
      <c r="AY164" s="21" t="s">
        <v>145</v>
      </c>
      <c r="BE164" s="112">
        <f t="shared" si="19"/>
        <v>0</v>
      </c>
      <c r="BF164" s="112">
        <f t="shared" si="20"/>
        <v>0</v>
      </c>
      <c r="BG164" s="112">
        <f t="shared" si="21"/>
        <v>0</v>
      </c>
      <c r="BH164" s="112">
        <f t="shared" si="22"/>
        <v>0</v>
      </c>
      <c r="BI164" s="112">
        <f t="shared" si="23"/>
        <v>0</v>
      </c>
      <c r="BJ164" s="21" t="s">
        <v>124</v>
      </c>
      <c r="BK164" s="112">
        <f t="shared" si="24"/>
        <v>0</v>
      </c>
      <c r="BL164" s="21" t="s">
        <v>150</v>
      </c>
      <c r="BM164" s="21" t="s">
        <v>283</v>
      </c>
    </row>
    <row r="165" spans="2:65" s="1" customFormat="1" ht="44.25" customHeight="1">
      <c r="B165" s="38"/>
      <c r="C165" s="170" t="s">
        <v>284</v>
      </c>
      <c r="D165" s="170" t="s">
        <v>146</v>
      </c>
      <c r="E165" s="171" t="s">
        <v>285</v>
      </c>
      <c r="F165" s="285" t="s">
        <v>286</v>
      </c>
      <c r="G165" s="285"/>
      <c r="H165" s="285"/>
      <c r="I165" s="285"/>
      <c r="J165" s="172" t="s">
        <v>149</v>
      </c>
      <c r="K165" s="173">
        <v>40</v>
      </c>
      <c r="L165" s="286">
        <v>0</v>
      </c>
      <c r="M165" s="287"/>
      <c r="N165" s="288">
        <f t="shared" si="15"/>
        <v>0</v>
      </c>
      <c r="O165" s="288"/>
      <c r="P165" s="288"/>
      <c r="Q165" s="288"/>
      <c r="R165" s="40"/>
      <c r="T165" s="174" t="s">
        <v>22</v>
      </c>
      <c r="U165" s="47" t="s">
        <v>43</v>
      </c>
      <c r="V165" s="39"/>
      <c r="W165" s="175">
        <f t="shared" si="16"/>
        <v>0</v>
      </c>
      <c r="X165" s="175">
        <v>6.9999999999999994E-5</v>
      </c>
      <c r="Y165" s="175">
        <f t="shared" si="17"/>
        <v>2.7999999999999995E-3</v>
      </c>
      <c r="Z165" s="175">
        <v>0</v>
      </c>
      <c r="AA165" s="176">
        <f t="shared" si="18"/>
        <v>0</v>
      </c>
      <c r="AR165" s="21" t="s">
        <v>150</v>
      </c>
      <c r="AT165" s="21" t="s">
        <v>146</v>
      </c>
      <c r="AU165" s="21" t="s">
        <v>124</v>
      </c>
      <c r="AY165" s="21" t="s">
        <v>145</v>
      </c>
      <c r="BE165" s="112">
        <f t="shared" si="19"/>
        <v>0</v>
      </c>
      <c r="BF165" s="112">
        <f t="shared" si="20"/>
        <v>0</v>
      </c>
      <c r="BG165" s="112">
        <f t="shared" si="21"/>
        <v>0</v>
      </c>
      <c r="BH165" s="112">
        <f t="shared" si="22"/>
        <v>0</v>
      </c>
      <c r="BI165" s="112">
        <f t="shared" si="23"/>
        <v>0</v>
      </c>
      <c r="BJ165" s="21" t="s">
        <v>124</v>
      </c>
      <c r="BK165" s="112">
        <f t="shared" si="24"/>
        <v>0</v>
      </c>
      <c r="BL165" s="21" t="s">
        <v>150</v>
      </c>
      <c r="BM165" s="21" t="s">
        <v>287</v>
      </c>
    </row>
    <row r="166" spans="2:65" s="1" customFormat="1" ht="44.25" customHeight="1">
      <c r="B166" s="38"/>
      <c r="C166" s="170" t="s">
        <v>288</v>
      </c>
      <c r="D166" s="170" t="s">
        <v>146</v>
      </c>
      <c r="E166" s="171" t="s">
        <v>289</v>
      </c>
      <c r="F166" s="285" t="s">
        <v>290</v>
      </c>
      <c r="G166" s="285"/>
      <c r="H166" s="285"/>
      <c r="I166" s="285"/>
      <c r="J166" s="172" t="s">
        <v>149</v>
      </c>
      <c r="K166" s="173">
        <v>14</v>
      </c>
      <c r="L166" s="286">
        <v>0</v>
      </c>
      <c r="M166" s="287"/>
      <c r="N166" s="288">
        <f t="shared" si="15"/>
        <v>0</v>
      </c>
      <c r="O166" s="288"/>
      <c r="P166" s="288"/>
      <c r="Q166" s="288"/>
      <c r="R166" s="40"/>
      <c r="T166" s="174" t="s">
        <v>22</v>
      </c>
      <c r="U166" s="47" t="s">
        <v>43</v>
      </c>
      <c r="V166" s="39"/>
      <c r="W166" s="175">
        <f t="shared" si="16"/>
        <v>0</v>
      </c>
      <c r="X166" s="175">
        <v>9.0000000000000006E-5</v>
      </c>
      <c r="Y166" s="175">
        <f t="shared" si="17"/>
        <v>1.2600000000000001E-3</v>
      </c>
      <c r="Z166" s="175">
        <v>0</v>
      </c>
      <c r="AA166" s="176">
        <f t="shared" si="18"/>
        <v>0</v>
      </c>
      <c r="AR166" s="21" t="s">
        <v>150</v>
      </c>
      <c r="AT166" s="21" t="s">
        <v>146</v>
      </c>
      <c r="AU166" s="21" t="s">
        <v>124</v>
      </c>
      <c r="AY166" s="21" t="s">
        <v>145</v>
      </c>
      <c r="BE166" s="112">
        <f t="shared" si="19"/>
        <v>0</v>
      </c>
      <c r="BF166" s="112">
        <f t="shared" si="20"/>
        <v>0</v>
      </c>
      <c r="BG166" s="112">
        <f t="shared" si="21"/>
        <v>0</v>
      </c>
      <c r="BH166" s="112">
        <f t="shared" si="22"/>
        <v>0</v>
      </c>
      <c r="BI166" s="112">
        <f t="shared" si="23"/>
        <v>0</v>
      </c>
      <c r="BJ166" s="21" t="s">
        <v>124</v>
      </c>
      <c r="BK166" s="112">
        <f t="shared" si="24"/>
        <v>0</v>
      </c>
      <c r="BL166" s="21" t="s">
        <v>150</v>
      </c>
      <c r="BM166" s="21" t="s">
        <v>291</v>
      </c>
    </row>
    <row r="167" spans="2:65" s="1" customFormat="1" ht="44.25" customHeight="1">
      <c r="B167" s="38"/>
      <c r="C167" s="170" t="s">
        <v>292</v>
      </c>
      <c r="D167" s="170" t="s">
        <v>146</v>
      </c>
      <c r="E167" s="171" t="s">
        <v>293</v>
      </c>
      <c r="F167" s="285" t="s">
        <v>294</v>
      </c>
      <c r="G167" s="285"/>
      <c r="H167" s="285"/>
      <c r="I167" s="285"/>
      <c r="J167" s="172" t="s">
        <v>149</v>
      </c>
      <c r="K167" s="173">
        <v>19</v>
      </c>
      <c r="L167" s="286">
        <v>0</v>
      </c>
      <c r="M167" s="287"/>
      <c r="N167" s="288">
        <f t="shared" si="15"/>
        <v>0</v>
      </c>
      <c r="O167" s="288"/>
      <c r="P167" s="288"/>
      <c r="Q167" s="288"/>
      <c r="R167" s="40"/>
      <c r="T167" s="174" t="s">
        <v>22</v>
      </c>
      <c r="U167" s="47" t="s">
        <v>43</v>
      </c>
      <c r="V167" s="39"/>
      <c r="W167" s="175">
        <f t="shared" si="16"/>
        <v>0</v>
      </c>
      <c r="X167" s="175">
        <v>1.6000000000000001E-4</v>
      </c>
      <c r="Y167" s="175">
        <f t="shared" si="17"/>
        <v>3.0400000000000002E-3</v>
      </c>
      <c r="Z167" s="175">
        <v>0</v>
      </c>
      <c r="AA167" s="176">
        <f t="shared" si="18"/>
        <v>0</v>
      </c>
      <c r="AR167" s="21" t="s">
        <v>150</v>
      </c>
      <c r="AT167" s="21" t="s">
        <v>146</v>
      </c>
      <c r="AU167" s="21" t="s">
        <v>124</v>
      </c>
      <c r="AY167" s="21" t="s">
        <v>145</v>
      </c>
      <c r="BE167" s="112">
        <f t="shared" si="19"/>
        <v>0</v>
      </c>
      <c r="BF167" s="112">
        <f t="shared" si="20"/>
        <v>0</v>
      </c>
      <c r="BG167" s="112">
        <f t="shared" si="21"/>
        <v>0</v>
      </c>
      <c r="BH167" s="112">
        <f t="shared" si="22"/>
        <v>0</v>
      </c>
      <c r="BI167" s="112">
        <f t="shared" si="23"/>
        <v>0</v>
      </c>
      <c r="BJ167" s="21" t="s">
        <v>124</v>
      </c>
      <c r="BK167" s="112">
        <f t="shared" si="24"/>
        <v>0</v>
      </c>
      <c r="BL167" s="21" t="s">
        <v>150</v>
      </c>
      <c r="BM167" s="21" t="s">
        <v>295</v>
      </c>
    </row>
    <row r="168" spans="2:65" s="1" customFormat="1" ht="22.5" customHeight="1">
      <c r="B168" s="38"/>
      <c r="C168" s="170" t="s">
        <v>296</v>
      </c>
      <c r="D168" s="170" t="s">
        <v>146</v>
      </c>
      <c r="E168" s="171" t="s">
        <v>297</v>
      </c>
      <c r="F168" s="285" t="s">
        <v>298</v>
      </c>
      <c r="G168" s="285"/>
      <c r="H168" s="285"/>
      <c r="I168" s="285"/>
      <c r="J168" s="172" t="s">
        <v>186</v>
      </c>
      <c r="K168" s="173">
        <v>35</v>
      </c>
      <c r="L168" s="286">
        <v>0</v>
      </c>
      <c r="M168" s="287"/>
      <c r="N168" s="288">
        <f t="shared" si="15"/>
        <v>0</v>
      </c>
      <c r="O168" s="288"/>
      <c r="P168" s="288"/>
      <c r="Q168" s="288"/>
      <c r="R168" s="40"/>
      <c r="T168" s="174" t="s">
        <v>22</v>
      </c>
      <c r="U168" s="47" t="s">
        <v>43</v>
      </c>
      <c r="V168" s="39"/>
      <c r="W168" s="175">
        <f t="shared" si="16"/>
        <v>0</v>
      </c>
      <c r="X168" s="175">
        <v>0</v>
      </c>
      <c r="Y168" s="175">
        <f t="shared" si="17"/>
        <v>0</v>
      </c>
      <c r="Z168" s="175">
        <v>0</v>
      </c>
      <c r="AA168" s="176">
        <f t="shared" si="18"/>
        <v>0</v>
      </c>
      <c r="AR168" s="21" t="s">
        <v>150</v>
      </c>
      <c r="AT168" s="21" t="s">
        <v>146</v>
      </c>
      <c r="AU168" s="21" t="s">
        <v>124</v>
      </c>
      <c r="AY168" s="21" t="s">
        <v>145</v>
      </c>
      <c r="BE168" s="112">
        <f t="shared" si="19"/>
        <v>0</v>
      </c>
      <c r="BF168" s="112">
        <f t="shared" si="20"/>
        <v>0</v>
      </c>
      <c r="BG168" s="112">
        <f t="shared" si="21"/>
        <v>0</v>
      </c>
      <c r="BH168" s="112">
        <f t="shared" si="22"/>
        <v>0</v>
      </c>
      <c r="BI168" s="112">
        <f t="shared" si="23"/>
        <v>0</v>
      </c>
      <c r="BJ168" s="21" t="s">
        <v>124</v>
      </c>
      <c r="BK168" s="112">
        <f t="shared" si="24"/>
        <v>0</v>
      </c>
      <c r="BL168" s="21" t="s">
        <v>150</v>
      </c>
      <c r="BM168" s="21" t="s">
        <v>299</v>
      </c>
    </row>
    <row r="169" spans="2:65" s="1" customFormat="1" ht="31.5" customHeight="1">
      <c r="B169" s="38"/>
      <c r="C169" s="170" t="s">
        <v>300</v>
      </c>
      <c r="D169" s="170" t="s">
        <v>146</v>
      </c>
      <c r="E169" s="171" t="s">
        <v>301</v>
      </c>
      <c r="F169" s="285" t="s">
        <v>302</v>
      </c>
      <c r="G169" s="285"/>
      <c r="H169" s="285"/>
      <c r="I169" s="285"/>
      <c r="J169" s="172" t="s">
        <v>186</v>
      </c>
      <c r="K169" s="173">
        <v>1</v>
      </c>
      <c r="L169" s="286">
        <v>0</v>
      </c>
      <c r="M169" s="287"/>
      <c r="N169" s="288">
        <f t="shared" si="15"/>
        <v>0</v>
      </c>
      <c r="O169" s="288"/>
      <c r="P169" s="288"/>
      <c r="Q169" s="288"/>
      <c r="R169" s="40"/>
      <c r="T169" s="174" t="s">
        <v>22</v>
      </c>
      <c r="U169" s="47" t="s">
        <v>43</v>
      </c>
      <c r="V169" s="39"/>
      <c r="W169" s="175">
        <f t="shared" si="16"/>
        <v>0</v>
      </c>
      <c r="X169" s="175">
        <v>1.7000000000000001E-4</v>
      </c>
      <c r="Y169" s="175">
        <f t="shared" si="17"/>
        <v>1.7000000000000001E-4</v>
      </c>
      <c r="Z169" s="175">
        <v>0</v>
      </c>
      <c r="AA169" s="176">
        <f t="shared" si="18"/>
        <v>0</v>
      </c>
      <c r="AR169" s="21" t="s">
        <v>150</v>
      </c>
      <c r="AT169" s="21" t="s">
        <v>146</v>
      </c>
      <c r="AU169" s="21" t="s">
        <v>124</v>
      </c>
      <c r="AY169" s="21" t="s">
        <v>145</v>
      </c>
      <c r="BE169" s="112">
        <f t="shared" si="19"/>
        <v>0</v>
      </c>
      <c r="BF169" s="112">
        <f t="shared" si="20"/>
        <v>0</v>
      </c>
      <c r="BG169" s="112">
        <f t="shared" si="21"/>
        <v>0</v>
      </c>
      <c r="BH169" s="112">
        <f t="shared" si="22"/>
        <v>0</v>
      </c>
      <c r="BI169" s="112">
        <f t="shared" si="23"/>
        <v>0</v>
      </c>
      <c r="BJ169" s="21" t="s">
        <v>124</v>
      </c>
      <c r="BK169" s="112">
        <f t="shared" si="24"/>
        <v>0</v>
      </c>
      <c r="BL169" s="21" t="s">
        <v>150</v>
      </c>
      <c r="BM169" s="21" t="s">
        <v>303</v>
      </c>
    </row>
    <row r="170" spans="2:65" s="1" customFormat="1" ht="31.5" customHeight="1">
      <c r="B170" s="38"/>
      <c r="C170" s="170" t="s">
        <v>304</v>
      </c>
      <c r="D170" s="170" t="s">
        <v>146</v>
      </c>
      <c r="E170" s="171" t="s">
        <v>305</v>
      </c>
      <c r="F170" s="285" t="s">
        <v>306</v>
      </c>
      <c r="G170" s="285"/>
      <c r="H170" s="285"/>
      <c r="I170" s="285"/>
      <c r="J170" s="172" t="s">
        <v>186</v>
      </c>
      <c r="K170" s="173">
        <v>2</v>
      </c>
      <c r="L170" s="286">
        <v>0</v>
      </c>
      <c r="M170" s="287"/>
      <c r="N170" s="288">
        <f t="shared" si="15"/>
        <v>0</v>
      </c>
      <c r="O170" s="288"/>
      <c r="P170" s="288"/>
      <c r="Q170" s="288"/>
      <c r="R170" s="40"/>
      <c r="T170" s="174" t="s">
        <v>22</v>
      </c>
      <c r="U170" s="47" t="s">
        <v>43</v>
      </c>
      <c r="V170" s="39"/>
      <c r="W170" s="175">
        <f t="shared" si="16"/>
        <v>0</v>
      </c>
      <c r="X170" s="175">
        <v>3.6000000000000002E-4</v>
      </c>
      <c r="Y170" s="175">
        <f t="shared" si="17"/>
        <v>7.2000000000000005E-4</v>
      </c>
      <c r="Z170" s="175">
        <v>0</v>
      </c>
      <c r="AA170" s="176">
        <f t="shared" si="18"/>
        <v>0</v>
      </c>
      <c r="AR170" s="21" t="s">
        <v>150</v>
      </c>
      <c r="AT170" s="21" t="s">
        <v>146</v>
      </c>
      <c r="AU170" s="21" t="s">
        <v>124</v>
      </c>
      <c r="AY170" s="21" t="s">
        <v>145</v>
      </c>
      <c r="BE170" s="112">
        <f t="shared" si="19"/>
        <v>0</v>
      </c>
      <c r="BF170" s="112">
        <f t="shared" si="20"/>
        <v>0</v>
      </c>
      <c r="BG170" s="112">
        <f t="shared" si="21"/>
        <v>0</v>
      </c>
      <c r="BH170" s="112">
        <f t="shared" si="22"/>
        <v>0</v>
      </c>
      <c r="BI170" s="112">
        <f t="shared" si="23"/>
        <v>0</v>
      </c>
      <c r="BJ170" s="21" t="s">
        <v>124</v>
      </c>
      <c r="BK170" s="112">
        <f t="shared" si="24"/>
        <v>0</v>
      </c>
      <c r="BL170" s="21" t="s">
        <v>150</v>
      </c>
      <c r="BM170" s="21" t="s">
        <v>307</v>
      </c>
    </row>
    <row r="171" spans="2:65" s="1" customFormat="1" ht="31.5" customHeight="1">
      <c r="B171" s="38"/>
      <c r="C171" s="170" t="s">
        <v>308</v>
      </c>
      <c r="D171" s="170" t="s">
        <v>146</v>
      </c>
      <c r="E171" s="171" t="s">
        <v>309</v>
      </c>
      <c r="F171" s="285" t="s">
        <v>310</v>
      </c>
      <c r="G171" s="285"/>
      <c r="H171" s="285"/>
      <c r="I171" s="285"/>
      <c r="J171" s="172" t="s">
        <v>186</v>
      </c>
      <c r="K171" s="173">
        <v>1</v>
      </c>
      <c r="L171" s="286">
        <v>0</v>
      </c>
      <c r="M171" s="287"/>
      <c r="N171" s="288">
        <f t="shared" si="15"/>
        <v>0</v>
      </c>
      <c r="O171" s="288"/>
      <c r="P171" s="288"/>
      <c r="Q171" s="288"/>
      <c r="R171" s="40"/>
      <c r="T171" s="174" t="s">
        <v>22</v>
      </c>
      <c r="U171" s="47" t="s">
        <v>43</v>
      </c>
      <c r="V171" s="39"/>
      <c r="W171" s="175">
        <f t="shared" si="16"/>
        <v>0</v>
      </c>
      <c r="X171" s="175">
        <v>3.0000000000000001E-5</v>
      </c>
      <c r="Y171" s="175">
        <f t="shared" si="17"/>
        <v>3.0000000000000001E-5</v>
      </c>
      <c r="Z171" s="175">
        <v>0</v>
      </c>
      <c r="AA171" s="176">
        <f t="shared" si="18"/>
        <v>0</v>
      </c>
      <c r="AR171" s="21" t="s">
        <v>150</v>
      </c>
      <c r="AT171" s="21" t="s">
        <v>146</v>
      </c>
      <c r="AU171" s="21" t="s">
        <v>124</v>
      </c>
      <c r="AY171" s="21" t="s">
        <v>145</v>
      </c>
      <c r="BE171" s="112">
        <f t="shared" si="19"/>
        <v>0</v>
      </c>
      <c r="BF171" s="112">
        <f t="shared" si="20"/>
        <v>0</v>
      </c>
      <c r="BG171" s="112">
        <f t="shared" si="21"/>
        <v>0</v>
      </c>
      <c r="BH171" s="112">
        <f t="shared" si="22"/>
        <v>0</v>
      </c>
      <c r="BI171" s="112">
        <f t="shared" si="23"/>
        <v>0</v>
      </c>
      <c r="BJ171" s="21" t="s">
        <v>124</v>
      </c>
      <c r="BK171" s="112">
        <f t="shared" si="24"/>
        <v>0</v>
      </c>
      <c r="BL171" s="21" t="s">
        <v>150</v>
      </c>
      <c r="BM171" s="21" t="s">
        <v>311</v>
      </c>
    </row>
    <row r="172" spans="2:65" s="1" customFormat="1" ht="31.5" customHeight="1">
      <c r="B172" s="38"/>
      <c r="C172" s="170" t="s">
        <v>312</v>
      </c>
      <c r="D172" s="170" t="s">
        <v>146</v>
      </c>
      <c r="E172" s="171" t="s">
        <v>313</v>
      </c>
      <c r="F172" s="285" t="s">
        <v>314</v>
      </c>
      <c r="G172" s="285"/>
      <c r="H172" s="285"/>
      <c r="I172" s="285"/>
      <c r="J172" s="172" t="s">
        <v>186</v>
      </c>
      <c r="K172" s="173">
        <v>11</v>
      </c>
      <c r="L172" s="286">
        <v>0</v>
      </c>
      <c r="M172" s="287"/>
      <c r="N172" s="288">
        <f t="shared" si="15"/>
        <v>0</v>
      </c>
      <c r="O172" s="288"/>
      <c r="P172" s="288"/>
      <c r="Q172" s="288"/>
      <c r="R172" s="40"/>
      <c r="T172" s="174" t="s">
        <v>22</v>
      </c>
      <c r="U172" s="47" t="s">
        <v>43</v>
      </c>
      <c r="V172" s="39"/>
      <c r="W172" s="175">
        <f t="shared" si="16"/>
        <v>0</v>
      </c>
      <c r="X172" s="175">
        <v>3.4000000000000002E-4</v>
      </c>
      <c r="Y172" s="175">
        <f t="shared" si="17"/>
        <v>3.7400000000000003E-3</v>
      </c>
      <c r="Z172" s="175">
        <v>0</v>
      </c>
      <c r="AA172" s="176">
        <f t="shared" si="18"/>
        <v>0</v>
      </c>
      <c r="AR172" s="21" t="s">
        <v>150</v>
      </c>
      <c r="AT172" s="21" t="s">
        <v>146</v>
      </c>
      <c r="AU172" s="21" t="s">
        <v>124</v>
      </c>
      <c r="AY172" s="21" t="s">
        <v>145</v>
      </c>
      <c r="BE172" s="112">
        <f t="shared" si="19"/>
        <v>0</v>
      </c>
      <c r="BF172" s="112">
        <f t="shared" si="20"/>
        <v>0</v>
      </c>
      <c r="BG172" s="112">
        <f t="shared" si="21"/>
        <v>0</v>
      </c>
      <c r="BH172" s="112">
        <f t="shared" si="22"/>
        <v>0</v>
      </c>
      <c r="BI172" s="112">
        <f t="shared" si="23"/>
        <v>0</v>
      </c>
      <c r="BJ172" s="21" t="s">
        <v>124</v>
      </c>
      <c r="BK172" s="112">
        <f t="shared" si="24"/>
        <v>0</v>
      </c>
      <c r="BL172" s="21" t="s">
        <v>150</v>
      </c>
      <c r="BM172" s="21" t="s">
        <v>315</v>
      </c>
    </row>
    <row r="173" spans="2:65" s="1" customFormat="1" ht="31.5" customHeight="1">
      <c r="B173" s="38"/>
      <c r="C173" s="170" t="s">
        <v>316</v>
      </c>
      <c r="D173" s="170" t="s">
        <v>146</v>
      </c>
      <c r="E173" s="171" t="s">
        <v>317</v>
      </c>
      <c r="F173" s="285" t="s">
        <v>318</v>
      </c>
      <c r="G173" s="285"/>
      <c r="H173" s="285"/>
      <c r="I173" s="285"/>
      <c r="J173" s="172" t="s">
        <v>186</v>
      </c>
      <c r="K173" s="173">
        <v>4</v>
      </c>
      <c r="L173" s="286">
        <v>0</v>
      </c>
      <c r="M173" s="287"/>
      <c r="N173" s="288">
        <f t="shared" si="15"/>
        <v>0</v>
      </c>
      <c r="O173" s="288"/>
      <c r="P173" s="288"/>
      <c r="Q173" s="288"/>
      <c r="R173" s="40"/>
      <c r="T173" s="174" t="s">
        <v>22</v>
      </c>
      <c r="U173" s="47" t="s">
        <v>43</v>
      </c>
      <c r="V173" s="39"/>
      <c r="W173" s="175">
        <f t="shared" si="16"/>
        <v>0</v>
      </c>
      <c r="X173" s="175">
        <v>6.9999999999999999E-4</v>
      </c>
      <c r="Y173" s="175">
        <f t="shared" si="17"/>
        <v>2.8E-3</v>
      </c>
      <c r="Z173" s="175">
        <v>0</v>
      </c>
      <c r="AA173" s="176">
        <f t="shared" si="18"/>
        <v>0</v>
      </c>
      <c r="AR173" s="21" t="s">
        <v>150</v>
      </c>
      <c r="AT173" s="21" t="s">
        <v>146</v>
      </c>
      <c r="AU173" s="21" t="s">
        <v>124</v>
      </c>
      <c r="AY173" s="21" t="s">
        <v>145</v>
      </c>
      <c r="BE173" s="112">
        <f t="shared" si="19"/>
        <v>0</v>
      </c>
      <c r="BF173" s="112">
        <f t="shared" si="20"/>
        <v>0</v>
      </c>
      <c r="BG173" s="112">
        <f t="shared" si="21"/>
        <v>0</v>
      </c>
      <c r="BH173" s="112">
        <f t="shared" si="22"/>
        <v>0</v>
      </c>
      <c r="BI173" s="112">
        <f t="shared" si="23"/>
        <v>0</v>
      </c>
      <c r="BJ173" s="21" t="s">
        <v>124</v>
      </c>
      <c r="BK173" s="112">
        <f t="shared" si="24"/>
        <v>0</v>
      </c>
      <c r="BL173" s="21" t="s">
        <v>150</v>
      </c>
      <c r="BM173" s="21" t="s">
        <v>319</v>
      </c>
    </row>
    <row r="174" spans="2:65" s="1" customFormat="1" ht="31.5" customHeight="1">
      <c r="B174" s="38"/>
      <c r="C174" s="170" t="s">
        <v>320</v>
      </c>
      <c r="D174" s="170" t="s">
        <v>146</v>
      </c>
      <c r="E174" s="171" t="s">
        <v>321</v>
      </c>
      <c r="F174" s="285" t="s">
        <v>322</v>
      </c>
      <c r="G174" s="285"/>
      <c r="H174" s="285"/>
      <c r="I174" s="285"/>
      <c r="J174" s="172" t="s">
        <v>186</v>
      </c>
      <c r="K174" s="173">
        <v>2</v>
      </c>
      <c r="L174" s="286">
        <v>0</v>
      </c>
      <c r="M174" s="287"/>
      <c r="N174" s="288">
        <f t="shared" si="15"/>
        <v>0</v>
      </c>
      <c r="O174" s="288"/>
      <c r="P174" s="288"/>
      <c r="Q174" s="288"/>
      <c r="R174" s="40"/>
      <c r="T174" s="174" t="s">
        <v>22</v>
      </c>
      <c r="U174" s="47" t="s">
        <v>43</v>
      </c>
      <c r="V174" s="39"/>
      <c r="W174" s="175">
        <f t="shared" si="16"/>
        <v>0</v>
      </c>
      <c r="X174" s="175">
        <v>4.0000000000000002E-4</v>
      </c>
      <c r="Y174" s="175">
        <f t="shared" si="17"/>
        <v>8.0000000000000004E-4</v>
      </c>
      <c r="Z174" s="175">
        <v>0</v>
      </c>
      <c r="AA174" s="176">
        <f t="shared" si="18"/>
        <v>0</v>
      </c>
      <c r="AR174" s="21" t="s">
        <v>150</v>
      </c>
      <c r="AT174" s="21" t="s">
        <v>146</v>
      </c>
      <c r="AU174" s="21" t="s">
        <v>124</v>
      </c>
      <c r="AY174" s="21" t="s">
        <v>145</v>
      </c>
      <c r="BE174" s="112">
        <f t="shared" si="19"/>
        <v>0</v>
      </c>
      <c r="BF174" s="112">
        <f t="shared" si="20"/>
        <v>0</v>
      </c>
      <c r="BG174" s="112">
        <f t="shared" si="21"/>
        <v>0</v>
      </c>
      <c r="BH174" s="112">
        <f t="shared" si="22"/>
        <v>0</v>
      </c>
      <c r="BI174" s="112">
        <f t="shared" si="23"/>
        <v>0</v>
      </c>
      <c r="BJ174" s="21" t="s">
        <v>124</v>
      </c>
      <c r="BK174" s="112">
        <f t="shared" si="24"/>
        <v>0</v>
      </c>
      <c r="BL174" s="21" t="s">
        <v>150</v>
      </c>
      <c r="BM174" s="21" t="s">
        <v>323</v>
      </c>
    </row>
    <row r="175" spans="2:65" s="1" customFormat="1" ht="31.5" customHeight="1">
      <c r="B175" s="38"/>
      <c r="C175" s="170" t="s">
        <v>324</v>
      </c>
      <c r="D175" s="170" t="s">
        <v>146</v>
      </c>
      <c r="E175" s="171" t="s">
        <v>325</v>
      </c>
      <c r="F175" s="285" t="s">
        <v>326</v>
      </c>
      <c r="G175" s="285"/>
      <c r="H175" s="285"/>
      <c r="I175" s="285"/>
      <c r="J175" s="172" t="s">
        <v>186</v>
      </c>
      <c r="K175" s="173">
        <v>4</v>
      </c>
      <c r="L175" s="286">
        <v>0</v>
      </c>
      <c r="M175" s="287"/>
      <c r="N175" s="288">
        <f t="shared" si="15"/>
        <v>0</v>
      </c>
      <c r="O175" s="288"/>
      <c r="P175" s="288"/>
      <c r="Q175" s="288"/>
      <c r="R175" s="40"/>
      <c r="T175" s="174" t="s">
        <v>22</v>
      </c>
      <c r="U175" s="47" t="s">
        <v>43</v>
      </c>
      <c r="V175" s="39"/>
      <c r="W175" s="175">
        <f t="shared" si="16"/>
        <v>0</v>
      </c>
      <c r="X175" s="175">
        <v>5.6999999999999998E-4</v>
      </c>
      <c r="Y175" s="175">
        <f t="shared" si="17"/>
        <v>2.2799999999999999E-3</v>
      </c>
      <c r="Z175" s="175">
        <v>0</v>
      </c>
      <c r="AA175" s="176">
        <f t="shared" si="18"/>
        <v>0</v>
      </c>
      <c r="AR175" s="21" t="s">
        <v>150</v>
      </c>
      <c r="AT175" s="21" t="s">
        <v>146</v>
      </c>
      <c r="AU175" s="21" t="s">
        <v>124</v>
      </c>
      <c r="AY175" s="21" t="s">
        <v>145</v>
      </c>
      <c r="BE175" s="112">
        <f t="shared" si="19"/>
        <v>0</v>
      </c>
      <c r="BF175" s="112">
        <f t="shared" si="20"/>
        <v>0</v>
      </c>
      <c r="BG175" s="112">
        <f t="shared" si="21"/>
        <v>0</v>
      </c>
      <c r="BH175" s="112">
        <f t="shared" si="22"/>
        <v>0</v>
      </c>
      <c r="BI175" s="112">
        <f t="shared" si="23"/>
        <v>0</v>
      </c>
      <c r="BJ175" s="21" t="s">
        <v>124</v>
      </c>
      <c r="BK175" s="112">
        <f t="shared" si="24"/>
        <v>0</v>
      </c>
      <c r="BL175" s="21" t="s">
        <v>150</v>
      </c>
      <c r="BM175" s="21" t="s">
        <v>327</v>
      </c>
    </row>
    <row r="176" spans="2:65" s="1" customFormat="1" ht="31.5" customHeight="1">
      <c r="B176" s="38"/>
      <c r="C176" s="170" t="s">
        <v>328</v>
      </c>
      <c r="D176" s="170" t="s">
        <v>146</v>
      </c>
      <c r="E176" s="171" t="s">
        <v>329</v>
      </c>
      <c r="F176" s="285" t="s">
        <v>330</v>
      </c>
      <c r="G176" s="285"/>
      <c r="H176" s="285"/>
      <c r="I176" s="285"/>
      <c r="J176" s="172" t="s">
        <v>186</v>
      </c>
      <c r="K176" s="173">
        <v>1</v>
      </c>
      <c r="L176" s="286">
        <v>0</v>
      </c>
      <c r="M176" s="287"/>
      <c r="N176" s="288">
        <f t="shared" si="15"/>
        <v>0</v>
      </c>
      <c r="O176" s="288"/>
      <c r="P176" s="288"/>
      <c r="Q176" s="288"/>
      <c r="R176" s="40"/>
      <c r="T176" s="174" t="s">
        <v>22</v>
      </c>
      <c r="U176" s="47" t="s">
        <v>43</v>
      </c>
      <c r="V176" s="39"/>
      <c r="W176" s="175">
        <f t="shared" si="16"/>
        <v>0</v>
      </c>
      <c r="X176" s="175">
        <v>8.0000000000000004E-4</v>
      </c>
      <c r="Y176" s="175">
        <f t="shared" si="17"/>
        <v>8.0000000000000004E-4</v>
      </c>
      <c r="Z176" s="175">
        <v>0</v>
      </c>
      <c r="AA176" s="176">
        <f t="shared" si="18"/>
        <v>0</v>
      </c>
      <c r="AR176" s="21" t="s">
        <v>150</v>
      </c>
      <c r="AT176" s="21" t="s">
        <v>146</v>
      </c>
      <c r="AU176" s="21" t="s">
        <v>124</v>
      </c>
      <c r="AY176" s="21" t="s">
        <v>145</v>
      </c>
      <c r="BE176" s="112">
        <f t="shared" si="19"/>
        <v>0</v>
      </c>
      <c r="BF176" s="112">
        <f t="shared" si="20"/>
        <v>0</v>
      </c>
      <c r="BG176" s="112">
        <f t="shared" si="21"/>
        <v>0</v>
      </c>
      <c r="BH176" s="112">
        <f t="shared" si="22"/>
        <v>0</v>
      </c>
      <c r="BI176" s="112">
        <f t="shared" si="23"/>
        <v>0</v>
      </c>
      <c r="BJ176" s="21" t="s">
        <v>124</v>
      </c>
      <c r="BK176" s="112">
        <f t="shared" si="24"/>
        <v>0</v>
      </c>
      <c r="BL176" s="21" t="s">
        <v>150</v>
      </c>
      <c r="BM176" s="21" t="s">
        <v>331</v>
      </c>
    </row>
    <row r="177" spans="2:65" s="1" customFormat="1" ht="31.5" customHeight="1">
      <c r="B177" s="38"/>
      <c r="C177" s="170" t="s">
        <v>332</v>
      </c>
      <c r="D177" s="170" t="s">
        <v>146</v>
      </c>
      <c r="E177" s="171" t="s">
        <v>333</v>
      </c>
      <c r="F177" s="285" t="s">
        <v>334</v>
      </c>
      <c r="G177" s="285"/>
      <c r="H177" s="285"/>
      <c r="I177" s="285"/>
      <c r="J177" s="172" t="s">
        <v>186</v>
      </c>
      <c r="K177" s="173">
        <v>1</v>
      </c>
      <c r="L177" s="286">
        <v>0</v>
      </c>
      <c r="M177" s="287"/>
      <c r="N177" s="288">
        <f t="shared" si="15"/>
        <v>0</v>
      </c>
      <c r="O177" s="288"/>
      <c r="P177" s="288"/>
      <c r="Q177" s="288"/>
      <c r="R177" s="40"/>
      <c r="T177" s="174" t="s">
        <v>22</v>
      </c>
      <c r="U177" s="47" t="s">
        <v>43</v>
      </c>
      <c r="V177" s="39"/>
      <c r="W177" s="175">
        <f t="shared" si="16"/>
        <v>0</v>
      </c>
      <c r="X177" s="175">
        <v>1.3799999999999999E-3</v>
      </c>
      <c r="Y177" s="175">
        <f t="shared" si="17"/>
        <v>1.3799999999999999E-3</v>
      </c>
      <c r="Z177" s="175">
        <v>0</v>
      </c>
      <c r="AA177" s="176">
        <f t="shared" si="18"/>
        <v>0</v>
      </c>
      <c r="AR177" s="21" t="s">
        <v>150</v>
      </c>
      <c r="AT177" s="21" t="s">
        <v>146</v>
      </c>
      <c r="AU177" s="21" t="s">
        <v>124</v>
      </c>
      <c r="AY177" s="21" t="s">
        <v>145</v>
      </c>
      <c r="BE177" s="112">
        <f t="shared" si="19"/>
        <v>0</v>
      </c>
      <c r="BF177" s="112">
        <f t="shared" si="20"/>
        <v>0</v>
      </c>
      <c r="BG177" s="112">
        <f t="shared" si="21"/>
        <v>0</v>
      </c>
      <c r="BH177" s="112">
        <f t="shared" si="22"/>
        <v>0</v>
      </c>
      <c r="BI177" s="112">
        <f t="shared" si="23"/>
        <v>0</v>
      </c>
      <c r="BJ177" s="21" t="s">
        <v>124</v>
      </c>
      <c r="BK177" s="112">
        <f t="shared" si="24"/>
        <v>0</v>
      </c>
      <c r="BL177" s="21" t="s">
        <v>150</v>
      </c>
      <c r="BM177" s="21" t="s">
        <v>335</v>
      </c>
    </row>
    <row r="178" spans="2:65" s="1" customFormat="1" ht="31.5" customHeight="1">
      <c r="B178" s="38"/>
      <c r="C178" s="170" t="s">
        <v>336</v>
      </c>
      <c r="D178" s="170" t="s">
        <v>146</v>
      </c>
      <c r="E178" s="171" t="s">
        <v>337</v>
      </c>
      <c r="F178" s="285" t="s">
        <v>338</v>
      </c>
      <c r="G178" s="285"/>
      <c r="H178" s="285"/>
      <c r="I178" s="285"/>
      <c r="J178" s="172" t="s">
        <v>186</v>
      </c>
      <c r="K178" s="173">
        <v>1</v>
      </c>
      <c r="L178" s="286">
        <v>0</v>
      </c>
      <c r="M178" s="287"/>
      <c r="N178" s="288">
        <f t="shared" si="15"/>
        <v>0</v>
      </c>
      <c r="O178" s="288"/>
      <c r="P178" s="288"/>
      <c r="Q178" s="288"/>
      <c r="R178" s="40"/>
      <c r="T178" s="174" t="s">
        <v>22</v>
      </c>
      <c r="U178" s="47" t="s">
        <v>43</v>
      </c>
      <c r="V178" s="39"/>
      <c r="W178" s="175">
        <f t="shared" si="16"/>
        <v>0</v>
      </c>
      <c r="X178" s="175">
        <v>2.1299999999999999E-3</v>
      </c>
      <c r="Y178" s="175">
        <f t="shared" si="17"/>
        <v>2.1299999999999999E-3</v>
      </c>
      <c r="Z178" s="175">
        <v>0</v>
      </c>
      <c r="AA178" s="176">
        <f t="shared" si="18"/>
        <v>0</v>
      </c>
      <c r="AR178" s="21" t="s">
        <v>150</v>
      </c>
      <c r="AT178" s="21" t="s">
        <v>146</v>
      </c>
      <c r="AU178" s="21" t="s">
        <v>124</v>
      </c>
      <c r="AY178" s="21" t="s">
        <v>145</v>
      </c>
      <c r="BE178" s="112">
        <f t="shared" si="19"/>
        <v>0</v>
      </c>
      <c r="BF178" s="112">
        <f t="shared" si="20"/>
        <v>0</v>
      </c>
      <c r="BG178" s="112">
        <f t="shared" si="21"/>
        <v>0</v>
      </c>
      <c r="BH178" s="112">
        <f t="shared" si="22"/>
        <v>0</v>
      </c>
      <c r="BI178" s="112">
        <f t="shared" si="23"/>
        <v>0</v>
      </c>
      <c r="BJ178" s="21" t="s">
        <v>124</v>
      </c>
      <c r="BK178" s="112">
        <f t="shared" si="24"/>
        <v>0</v>
      </c>
      <c r="BL178" s="21" t="s">
        <v>150</v>
      </c>
      <c r="BM178" s="21" t="s">
        <v>339</v>
      </c>
    </row>
    <row r="179" spans="2:65" s="1" customFormat="1" ht="31.5" customHeight="1">
      <c r="B179" s="38"/>
      <c r="C179" s="170" t="s">
        <v>340</v>
      </c>
      <c r="D179" s="170" t="s">
        <v>146</v>
      </c>
      <c r="E179" s="171" t="s">
        <v>341</v>
      </c>
      <c r="F179" s="285" t="s">
        <v>342</v>
      </c>
      <c r="G179" s="285"/>
      <c r="H179" s="285"/>
      <c r="I179" s="285"/>
      <c r="J179" s="172" t="s">
        <v>186</v>
      </c>
      <c r="K179" s="173">
        <v>3</v>
      </c>
      <c r="L179" s="286">
        <v>0</v>
      </c>
      <c r="M179" s="287"/>
      <c r="N179" s="288">
        <f t="shared" si="15"/>
        <v>0</v>
      </c>
      <c r="O179" s="288"/>
      <c r="P179" s="288"/>
      <c r="Q179" s="288"/>
      <c r="R179" s="40"/>
      <c r="T179" s="174" t="s">
        <v>22</v>
      </c>
      <c r="U179" s="47" t="s">
        <v>43</v>
      </c>
      <c r="V179" s="39"/>
      <c r="W179" s="175">
        <f t="shared" si="16"/>
        <v>0</v>
      </c>
      <c r="X179" s="175">
        <v>2.0000000000000002E-5</v>
      </c>
      <c r="Y179" s="175">
        <f t="shared" si="17"/>
        <v>6.0000000000000008E-5</v>
      </c>
      <c r="Z179" s="175">
        <v>0</v>
      </c>
      <c r="AA179" s="176">
        <f t="shared" si="18"/>
        <v>0</v>
      </c>
      <c r="AR179" s="21" t="s">
        <v>150</v>
      </c>
      <c r="AT179" s="21" t="s">
        <v>146</v>
      </c>
      <c r="AU179" s="21" t="s">
        <v>124</v>
      </c>
      <c r="AY179" s="21" t="s">
        <v>145</v>
      </c>
      <c r="BE179" s="112">
        <f t="shared" si="19"/>
        <v>0</v>
      </c>
      <c r="BF179" s="112">
        <f t="shared" si="20"/>
        <v>0</v>
      </c>
      <c r="BG179" s="112">
        <f t="shared" si="21"/>
        <v>0</v>
      </c>
      <c r="BH179" s="112">
        <f t="shared" si="22"/>
        <v>0</v>
      </c>
      <c r="BI179" s="112">
        <f t="shared" si="23"/>
        <v>0</v>
      </c>
      <c r="BJ179" s="21" t="s">
        <v>124</v>
      </c>
      <c r="BK179" s="112">
        <f t="shared" si="24"/>
        <v>0</v>
      </c>
      <c r="BL179" s="21" t="s">
        <v>150</v>
      </c>
      <c r="BM179" s="21" t="s">
        <v>343</v>
      </c>
    </row>
    <row r="180" spans="2:65" s="1" customFormat="1" ht="31.5" customHeight="1">
      <c r="B180" s="38"/>
      <c r="C180" s="185" t="s">
        <v>344</v>
      </c>
      <c r="D180" s="185" t="s">
        <v>345</v>
      </c>
      <c r="E180" s="186" t="s">
        <v>346</v>
      </c>
      <c r="F180" s="291" t="s">
        <v>347</v>
      </c>
      <c r="G180" s="291"/>
      <c r="H180" s="291"/>
      <c r="I180" s="291"/>
      <c r="J180" s="187" t="s">
        <v>186</v>
      </c>
      <c r="K180" s="188">
        <v>3</v>
      </c>
      <c r="L180" s="292">
        <v>0</v>
      </c>
      <c r="M180" s="293"/>
      <c r="N180" s="294">
        <f t="shared" si="15"/>
        <v>0</v>
      </c>
      <c r="O180" s="288"/>
      <c r="P180" s="288"/>
      <c r="Q180" s="288"/>
      <c r="R180" s="40"/>
      <c r="T180" s="174" t="s">
        <v>22</v>
      </c>
      <c r="U180" s="47" t="s">
        <v>43</v>
      </c>
      <c r="V180" s="39"/>
      <c r="W180" s="175">
        <f t="shared" si="16"/>
        <v>0</v>
      </c>
      <c r="X180" s="175">
        <v>1.8000000000000001E-4</v>
      </c>
      <c r="Y180" s="175">
        <f t="shared" si="17"/>
        <v>5.4000000000000001E-4</v>
      </c>
      <c r="Z180" s="175">
        <v>0</v>
      </c>
      <c r="AA180" s="176">
        <f t="shared" si="18"/>
        <v>0</v>
      </c>
      <c r="AR180" s="21" t="s">
        <v>276</v>
      </c>
      <c r="AT180" s="21" t="s">
        <v>345</v>
      </c>
      <c r="AU180" s="21" t="s">
        <v>124</v>
      </c>
      <c r="AY180" s="21" t="s">
        <v>145</v>
      </c>
      <c r="BE180" s="112">
        <f t="shared" si="19"/>
        <v>0</v>
      </c>
      <c r="BF180" s="112">
        <f t="shared" si="20"/>
        <v>0</v>
      </c>
      <c r="BG180" s="112">
        <f t="shared" si="21"/>
        <v>0</v>
      </c>
      <c r="BH180" s="112">
        <f t="shared" si="22"/>
        <v>0</v>
      </c>
      <c r="BI180" s="112">
        <f t="shared" si="23"/>
        <v>0</v>
      </c>
      <c r="BJ180" s="21" t="s">
        <v>124</v>
      </c>
      <c r="BK180" s="112">
        <f t="shared" si="24"/>
        <v>0</v>
      </c>
      <c r="BL180" s="21" t="s">
        <v>150</v>
      </c>
      <c r="BM180" s="21" t="s">
        <v>348</v>
      </c>
    </row>
    <row r="181" spans="2:65" s="1" customFormat="1" ht="31.5" customHeight="1">
      <c r="B181" s="38"/>
      <c r="C181" s="170" t="s">
        <v>349</v>
      </c>
      <c r="D181" s="170" t="s">
        <v>146</v>
      </c>
      <c r="E181" s="171" t="s">
        <v>350</v>
      </c>
      <c r="F181" s="285" t="s">
        <v>351</v>
      </c>
      <c r="G181" s="285"/>
      <c r="H181" s="285"/>
      <c r="I181" s="285"/>
      <c r="J181" s="172" t="s">
        <v>186</v>
      </c>
      <c r="K181" s="173">
        <v>1</v>
      </c>
      <c r="L181" s="286">
        <v>0</v>
      </c>
      <c r="M181" s="287"/>
      <c r="N181" s="288">
        <f t="shared" si="15"/>
        <v>0</v>
      </c>
      <c r="O181" s="288"/>
      <c r="P181" s="288"/>
      <c r="Q181" s="288"/>
      <c r="R181" s="40"/>
      <c r="T181" s="174" t="s">
        <v>22</v>
      </c>
      <c r="U181" s="47" t="s">
        <v>43</v>
      </c>
      <c r="V181" s="39"/>
      <c r="W181" s="175">
        <f t="shared" si="16"/>
        <v>0</v>
      </c>
      <c r="X181" s="175">
        <v>2.0000000000000002E-5</v>
      </c>
      <c r="Y181" s="175">
        <f t="shared" si="17"/>
        <v>2.0000000000000002E-5</v>
      </c>
      <c r="Z181" s="175">
        <v>0</v>
      </c>
      <c r="AA181" s="176">
        <f t="shared" si="18"/>
        <v>0</v>
      </c>
      <c r="AR181" s="21" t="s">
        <v>150</v>
      </c>
      <c r="AT181" s="21" t="s">
        <v>146</v>
      </c>
      <c r="AU181" s="21" t="s">
        <v>124</v>
      </c>
      <c r="AY181" s="21" t="s">
        <v>145</v>
      </c>
      <c r="BE181" s="112">
        <f t="shared" si="19"/>
        <v>0</v>
      </c>
      <c r="BF181" s="112">
        <f t="shared" si="20"/>
        <v>0</v>
      </c>
      <c r="BG181" s="112">
        <f t="shared" si="21"/>
        <v>0</v>
      </c>
      <c r="BH181" s="112">
        <f t="shared" si="22"/>
        <v>0</v>
      </c>
      <c r="BI181" s="112">
        <f t="shared" si="23"/>
        <v>0</v>
      </c>
      <c r="BJ181" s="21" t="s">
        <v>124</v>
      </c>
      <c r="BK181" s="112">
        <f t="shared" si="24"/>
        <v>0</v>
      </c>
      <c r="BL181" s="21" t="s">
        <v>150</v>
      </c>
      <c r="BM181" s="21" t="s">
        <v>352</v>
      </c>
    </row>
    <row r="182" spans="2:65" s="1" customFormat="1" ht="31.5" customHeight="1">
      <c r="B182" s="38"/>
      <c r="C182" s="170" t="s">
        <v>353</v>
      </c>
      <c r="D182" s="170" t="s">
        <v>146</v>
      </c>
      <c r="E182" s="171" t="s">
        <v>354</v>
      </c>
      <c r="F182" s="285" t="s">
        <v>355</v>
      </c>
      <c r="G182" s="285"/>
      <c r="H182" s="285"/>
      <c r="I182" s="285"/>
      <c r="J182" s="172" t="s">
        <v>149</v>
      </c>
      <c r="K182" s="173">
        <v>175</v>
      </c>
      <c r="L182" s="286">
        <v>0</v>
      </c>
      <c r="M182" s="287"/>
      <c r="N182" s="288">
        <f t="shared" si="15"/>
        <v>0</v>
      </c>
      <c r="O182" s="288"/>
      <c r="P182" s="288"/>
      <c r="Q182" s="288"/>
      <c r="R182" s="40"/>
      <c r="T182" s="174" t="s">
        <v>22</v>
      </c>
      <c r="U182" s="47" t="s">
        <v>43</v>
      </c>
      <c r="V182" s="39"/>
      <c r="W182" s="175">
        <f t="shared" si="16"/>
        <v>0</v>
      </c>
      <c r="X182" s="175">
        <v>1.9000000000000001E-4</v>
      </c>
      <c r="Y182" s="175">
        <f t="shared" si="17"/>
        <v>3.3250000000000002E-2</v>
      </c>
      <c r="Z182" s="175">
        <v>0</v>
      </c>
      <c r="AA182" s="176">
        <f t="shared" si="18"/>
        <v>0</v>
      </c>
      <c r="AR182" s="21" t="s">
        <v>150</v>
      </c>
      <c r="AT182" s="21" t="s">
        <v>146</v>
      </c>
      <c r="AU182" s="21" t="s">
        <v>124</v>
      </c>
      <c r="AY182" s="21" t="s">
        <v>145</v>
      </c>
      <c r="BE182" s="112">
        <f t="shared" si="19"/>
        <v>0</v>
      </c>
      <c r="BF182" s="112">
        <f t="shared" si="20"/>
        <v>0</v>
      </c>
      <c r="BG182" s="112">
        <f t="shared" si="21"/>
        <v>0</v>
      </c>
      <c r="BH182" s="112">
        <f t="shared" si="22"/>
        <v>0</v>
      </c>
      <c r="BI182" s="112">
        <f t="shared" si="23"/>
        <v>0</v>
      </c>
      <c r="BJ182" s="21" t="s">
        <v>124</v>
      </c>
      <c r="BK182" s="112">
        <f t="shared" si="24"/>
        <v>0</v>
      </c>
      <c r="BL182" s="21" t="s">
        <v>150</v>
      </c>
      <c r="BM182" s="21" t="s">
        <v>356</v>
      </c>
    </row>
    <row r="183" spans="2:65" s="1" customFormat="1" ht="31.5" customHeight="1">
      <c r="B183" s="38"/>
      <c r="C183" s="170" t="s">
        <v>357</v>
      </c>
      <c r="D183" s="170" t="s">
        <v>146</v>
      </c>
      <c r="E183" s="171" t="s">
        <v>358</v>
      </c>
      <c r="F183" s="285" t="s">
        <v>359</v>
      </c>
      <c r="G183" s="285"/>
      <c r="H183" s="285"/>
      <c r="I183" s="285"/>
      <c r="J183" s="172" t="s">
        <v>149</v>
      </c>
      <c r="K183" s="173">
        <v>175</v>
      </c>
      <c r="L183" s="286">
        <v>0</v>
      </c>
      <c r="M183" s="287"/>
      <c r="N183" s="288">
        <f t="shared" si="15"/>
        <v>0</v>
      </c>
      <c r="O183" s="288"/>
      <c r="P183" s="288"/>
      <c r="Q183" s="288"/>
      <c r="R183" s="40"/>
      <c r="T183" s="174" t="s">
        <v>22</v>
      </c>
      <c r="U183" s="47" t="s">
        <v>43</v>
      </c>
      <c r="V183" s="39"/>
      <c r="W183" s="175">
        <f t="shared" si="16"/>
        <v>0</v>
      </c>
      <c r="X183" s="175">
        <v>1.0000000000000001E-5</v>
      </c>
      <c r="Y183" s="175">
        <f t="shared" si="17"/>
        <v>1.75E-3</v>
      </c>
      <c r="Z183" s="175">
        <v>0</v>
      </c>
      <c r="AA183" s="176">
        <f t="shared" si="18"/>
        <v>0</v>
      </c>
      <c r="AR183" s="21" t="s">
        <v>150</v>
      </c>
      <c r="AT183" s="21" t="s">
        <v>146</v>
      </c>
      <c r="AU183" s="21" t="s">
        <v>124</v>
      </c>
      <c r="AY183" s="21" t="s">
        <v>145</v>
      </c>
      <c r="BE183" s="112">
        <f t="shared" si="19"/>
        <v>0</v>
      </c>
      <c r="BF183" s="112">
        <f t="shared" si="20"/>
        <v>0</v>
      </c>
      <c r="BG183" s="112">
        <f t="shared" si="21"/>
        <v>0</v>
      </c>
      <c r="BH183" s="112">
        <f t="shared" si="22"/>
        <v>0</v>
      </c>
      <c r="BI183" s="112">
        <f t="shared" si="23"/>
        <v>0</v>
      </c>
      <c r="BJ183" s="21" t="s">
        <v>124</v>
      </c>
      <c r="BK183" s="112">
        <f t="shared" si="24"/>
        <v>0</v>
      </c>
      <c r="BL183" s="21" t="s">
        <v>150</v>
      </c>
      <c r="BM183" s="21" t="s">
        <v>360</v>
      </c>
    </row>
    <row r="184" spans="2:65" s="1" customFormat="1" ht="31.5" customHeight="1">
      <c r="B184" s="38"/>
      <c r="C184" s="170" t="s">
        <v>361</v>
      </c>
      <c r="D184" s="170" t="s">
        <v>146</v>
      </c>
      <c r="E184" s="171" t="s">
        <v>362</v>
      </c>
      <c r="F184" s="285" t="s">
        <v>363</v>
      </c>
      <c r="G184" s="285"/>
      <c r="H184" s="285"/>
      <c r="I184" s="285"/>
      <c r="J184" s="172" t="s">
        <v>228</v>
      </c>
      <c r="K184" s="173">
        <v>0.24</v>
      </c>
      <c r="L184" s="286">
        <v>0</v>
      </c>
      <c r="M184" s="287"/>
      <c r="N184" s="288">
        <f t="shared" si="15"/>
        <v>0</v>
      </c>
      <c r="O184" s="288"/>
      <c r="P184" s="288"/>
      <c r="Q184" s="288"/>
      <c r="R184" s="40"/>
      <c r="T184" s="174" t="s">
        <v>22</v>
      </c>
      <c r="U184" s="47" t="s">
        <v>43</v>
      </c>
      <c r="V184" s="39"/>
      <c r="W184" s="175">
        <f t="shared" si="16"/>
        <v>0</v>
      </c>
      <c r="X184" s="175">
        <v>0</v>
      </c>
      <c r="Y184" s="175">
        <f t="shared" si="17"/>
        <v>0</v>
      </c>
      <c r="Z184" s="175">
        <v>0</v>
      </c>
      <c r="AA184" s="176">
        <f t="shared" si="18"/>
        <v>0</v>
      </c>
      <c r="AR184" s="21" t="s">
        <v>150</v>
      </c>
      <c r="AT184" s="21" t="s">
        <v>146</v>
      </c>
      <c r="AU184" s="21" t="s">
        <v>124</v>
      </c>
      <c r="AY184" s="21" t="s">
        <v>145</v>
      </c>
      <c r="BE184" s="112">
        <f t="shared" si="19"/>
        <v>0</v>
      </c>
      <c r="BF184" s="112">
        <f t="shared" si="20"/>
        <v>0</v>
      </c>
      <c r="BG184" s="112">
        <f t="shared" si="21"/>
        <v>0</v>
      </c>
      <c r="BH184" s="112">
        <f t="shared" si="22"/>
        <v>0</v>
      </c>
      <c r="BI184" s="112">
        <f t="shared" si="23"/>
        <v>0</v>
      </c>
      <c r="BJ184" s="21" t="s">
        <v>124</v>
      </c>
      <c r="BK184" s="112">
        <f t="shared" si="24"/>
        <v>0</v>
      </c>
      <c r="BL184" s="21" t="s">
        <v>150</v>
      </c>
      <c r="BM184" s="21" t="s">
        <v>364</v>
      </c>
    </row>
    <row r="185" spans="2:65" s="9" customFormat="1" ht="29.85" customHeight="1">
      <c r="B185" s="159"/>
      <c r="C185" s="160"/>
      <c r="D185" s="169" t="s">
        <v>114</v>
      </c>
      <c r="E185" s="169"/>
      <c r="F185" s="169"/>
      <c r="G185" s="169"/>
      <c r="H185" s="169"/>
      <c r="I185" s="169"/>
      <c r="J185" s="169"/>
      <c r="K185" s="169"/>
      <c r="L185" s="169"/>
      <c r="M185" s="169"/>
      <c r="N185" s="300">
        <f>BK185</f>
        <v>0</v>
      </c>
      <c r="O185" s="301"/>
      <c r="P185" s="301"/>
      <c r="Q185" s="301"/>
      <c r="R185" s="162"/>
      <c r="T185" s="163"/>
      <c r="U185" s="160"/>
      <c r="V185" s="160"/>
      <c r="W185" s="164">
        <f>SUM(W186:W191)</f>
        <v>0</v>
      </c>
      <c r="X185" s="160"/>
      <c r="Y185" s="164">
        <f>SUM(Y186:Y191)</f>
        <v>1.405E-3</v>
      </c>
      <c r="Z185" s="160"/>
      <c r="AA185" s="165">
        <f>SUM(AA186:AA191)</f>
        <v>0</v>
      </c>
      <c r="AR185" s="166" t="s">
        <v>124</v>
      </c>
      <c r="AT185" s="167" t="s">
        <v>75</v>
      </c>
      <c r="AU185" s="167" t="s">
        <v>81</v>
      </c>
      <c r="AY185" s="166" t="s">
        <v>145</v>
      </c>
      <c r="BK185" s="168">
        <f>SUM(BK186:BK191)</f>
        <v>0</v>
      </c>
    </row>
    <row r="186" spans="2:65" s="1" customFormat="1" ht="31.5" customHeight="1">
      <c r="B186" s="38"/>
      <c r="C186" s="170" t="s">
        <v>365</v>
      </c>
      <c r="D186" s="170" t="s">
        <v>146</v>
      </c>
      <c r="E186" s="171" t="s">
        <v>366</v>
      </c>
      <c r="F186" s="285" t="s">
        <v>367</v>
      </c>
      <c r="G186" s="285"/>
      <c r="H186" s="285"/>
      <c r="I186" s="285"/>
      <c r="J186" s="172" t="s">
        <v>149</v>
      </c>
      <c r="K186" s="173">
        <v>1.5</v>
      </c>
      <c r="L186" s="286">
        <v>0</v>
      </c>
      <c r="M186" s="287"/>
      <c r="N186" s="288">
        <f t="shared" ref="N186:N191" si="25">ROUND(L186*K186,2)</f>
        <v>0</v>
      </c>
      <c r="O186" s="288"/>
      <c r="P186" s="288"/>
      <c r="Q186" s="288"/>
      <c r="R186" s="40"/>
      <c r="T186" s="174" t="s">
        <v>22</v>
      </c>
      <c r="U186" s="47" t="s">
        <v>43</v>
      </c>
      <c r="V186" s="39"/>
      <c r="W186" s="175">
        <f t="shared" ref="W186:W191" si="26">V186*K186</f>
        <v>0</v>
      </c>
      <c r="X186" s="175">
        <v>7.6999999999999996E-4</v>
      </c>
      <c r="Y186" s="175">
        <f t="shared" ref="Y186:Y191" si="27">X186*K186</f>
        <v>1.155E-3</v>
      </c>
      <c r="Z186" s="175">
        <v>0</v>
      </c>
      <c r="AA186" s="176">
        <f t="shared" ref="AA186:AA191" si="28">Z186*K186</f>
        <v>0</v>
      </c>
      <c r="AR186" s="21" t="s">
        <v>150</v>
      </c>
      <c r="AT186" s="21" t="s">
        <v>146</v>
      </c>
      <c r="AU186" s="21" t="s">
        <v>124</v>
      </c>
      <c r="AY186" s="21" t="s">
        <v>145</v>
      </c>
      <c r="BE186" s="112">
        <f t="shared" ref="BE186:BE191" si="29">IF(U186="základní",N186,0)</f>
        <v>0</v>
      </c>
      <c r="BF186" s="112">
        <f t="shared" ref="BF186:BF191" si="30">IF(U186="snížená",N186,0)</f>
        <v>0</v>
      </c>
      <c r="BG186" s="112">
        <f t="shared" ref="BG186:BG191" si="31">IF(U186="zákl. přenesená",N186,0)</f>
        <v>0</v>
      </c>
      <c r="BH186" s="112">
        <f t="shared" ref="BH186:BH191" si="32">IF(U186="sníž. přenesená",N186,0)</f>
        <v>0</v>
      </c>
      <c r="BI186" s="112">
        <f t="shared" ref="BI186:BI191" si="33">IF(U186="nulová",N186,0)</f>
        <v>0</v>
      </c>
      <c r="BJ186" s="21" t="s">
        <v>124</v>
      </c>
      <c r="BK186" s="112">
        <f t="shared" ref="BK186:BK191" si="34">ROUND(L186*K186,2)</f>
        <v>0</v>
      </c>
      <c r="BL186" s="21" t="s">
        <v>150</v>
      </c>
      <c r="BM186" s="21" t="s">
        <v>368</v>
      </c>
    </row>
    <row r="187" spans="2:65" s="1" customFormat="1" ht="31.5" customHeight="1">
      <c r="B187" s="38"/>
      <c r="C187" s="170" t="s">
        <v>369</v>
      </c>
      <c r="D187" s="170" t="s">
        <v>146</v>
      </c>
      <c r="E187" s="171" t="s">
        <v>370</v>
      </c>
      <c r="F187" s="285" t="s">
        <v>371</v>
      </c>
      <c r="G187" s="285"/>
      <c r="H187" s="285"/>
      <c r="I187" s="285"/>
      <c r="J187" s="172" t="s">
        <v>186</v>
      </c>
      <c r="K187" s="173">
        <v>1</v>
      </c>
      <c r="L187" s="286">
        <v>0</v>
      </c>
      <c r="M187" s="287"/>
      <c r="N187" s="288">
        <f t="shared" si="25"/>
        <v>0</v>
      </c>
      <c r="O187" s="288"/>
      <c r="P187" s="288"/>
      <c r="Q187" s="288"/>
      <c r="R187" s="40"/>
      <c r="T187" s="174" t="s">
        <v>22</v>
      </c>
      <c r="U187" s="47" t="s">
        <v>43</v>
      </c>
      <c r="V187" s="39"/>
      <c r="W187" s="175">
        <f t="shared" si="26"/>
        <v>0</v>
      </c>
      <c r="X187" s="175">
        <v>0</v>
      </c>
      <c r="Y187" s="175">
        <f t="shared" si="27"/>
        <v>0</v>
      </c>
      <c r="Z187" s="175">
        <v>0</v>
      </c>
      <c r="AA187" s="176">
        <f t="shared" si="28"/>
        <v>0</v>
      </c>
      <c r="AR187" s="21" t="s">
        <v>150</v>
      </c>
      <c r="AT187" s="21" t="s">
        <v>146</v>
      </c>
      <c r="AU187" s="21" t="s">
        <v>124</v>
      </c>
      <c r="AY187" s="21" t="s">
        <v>145</v>
      </c>
      <c r="BE187" s="112">
        <f t="shared" si="29"/>
        <v>0</v>
      </c>
      <c r="BF187" s="112">
        <f t="shared" si="30"/>
        <v>0</v>
      </c>
      <c r="BG187" s="112">
        <f t="shared" si="31"/>
        <v>0</v>
      </c>
      <c r="BH187" s="112">
        <f t="shared" si="32"/>
        <v>0</v>
      </c>
      <c r="BI187" s="112">
        <f t="shared" si="33"/>
        <v>0</v>
      </c>
      <c r="BJ187" s="21" t="s">
        <v>124</v>
      </c>
      <c r="BK187" s="112">
        <f t="shared" si="34"/>
        <v>0</v>
      </c>
      <c r="BL187" s="21" t="s">
        <v>150</v>
      </c>
      <c r="BM187" s="21" t="s">
        <v>372</v>
      </c>
    </row>
    <row r="188" spans="2:65" s="1" customFormat="1" ht="31.5" customHeight="1">
      <c r="B188" s="38"/>
      <c r="C188" s="170" t="s">
        <v>373</v>
      </c>
      <c r="D188" s="170" t="s">
        <v>146</v>
      </c>
      <c r="E188" s="171" t="s">
        <v>374</v>
      </c>
      <c r="F188" s="285" t="s">
        <v>375</v>
      </c>
      <c r="G188" s="285"/>
      <c r="H188" s="285"/>
      <c r="I188" s="285"/>
      <c r="J188" s="172" t="s">
        <v>149</v>
      </c>
      <c r="K188" s="173">
        <v>8</v>
      </c>
      <c r="L188" s="286">
        <v>0</v>
      </c>
      <c r="M188" s="287"/>
      <c r="N188" s="288">
        <f t="shared" si="25"/>
        <v>0</v>
      </c>
      <c r="O188" s="288"/>
      <c r="P188" s="288"/>
      <c r="Q188" s="288"/>
      <c r="R188" s="40"/>
      <c r="T188" s="174" t="s">
        <v>22</v>
      </c>
      <c r="U188" s="47" t="s">
        <v>43</v>
      </c>
      <c r="V188" s="39"/>
      <c r="W188" s="175">
        <f t="shared" si="26"/>
        <v>0</v>
      </c>
      <c r="X188" s="175">
        <v>0</v>
      </c>
      <c r="Y188" s="175">
        <f t="shared" si="27"/>
        <v>0</v>
      </c>
      <c r="Z188" s="175">
        <v>0</v>
      </c>
      <c r="AA188" s="176">
        <f t="shared" si="28"/>
        <v>0</v>
      </c>
      <c r="AR188" s="21" t="s">
        <v>150</v>
      </c>
      <c r="AT188" s="21" t="s">
        <v>146</v>
      </c>
      <c r="AU188" s="21" t="s">
        <v>124</v>
      </c>
      <c r="AY188" s="21" t="s">
        <v>145</v>
      </c>
      <c r="BE188" s="112">
        <f t="shared" si="29"/>
        <v>0</v>
      </c>
      <c r="BF188" s="112">
        <f t="shared" si="30"/>
        <v>0</v>
      </c>
      <c r="BG188" s="112">
        <f t="shared" si="31"/>
        <v>0</v>
      </c>
      <c r="BH188" s="112">
        <f t="shared" si="32"/>
        <v>0</v>
      </c>
      <c r="BI188" s="112">
        <f t="shared" si="33"/>
        <v>0</v>
      </c>
      <c r="BJ188" s="21" t="s">
        <v>124</v>
      </c>
      <c r="BK188" s="112">
        <f t="shared" si="34"/>
        <v>0</v>
      </c>
      <c r="BL188" s="21" t="s">
        <v>150</v>
      </c>
      <c r="BM188" s="21" t="s">
        <v>376</v>
      </c>
    </row>
    <row r="189" spans="2:65" s="1" customFormat="1" ht="22.5" customHeight="1">
      <c r="B189" s="38"/>
      <c r="C189" s="170" t="s">
        <v>377</v>
      </c>
      <c r="D189" s="170" t="s">
        <v>146</v>
      </c>
      <c r="E189" s="171" t="s">
        <v>378</v>
      </c>
      <c r="F189" s="285" t="s">
        <v>379</v>
      </c>
      <c r="G189" s="285"/>
      <c r="H189" s="285"/>
      <c r="I189" s="285"/>
      <c r="J189" s="172" t="s">
        <v>186</v>
      </c>
      <c r="K189" s="173">
        <v>1</v>
      </c>
      <c r="L189" s="286">
        <v>0</v>
      </c>
      <c r="M189" s="287"/>
      <c r="N189" s="288">
        <f t="shared" si="25"/>
        <v>0</v>
      </c>
      <c r="O189" s="288"/>
      <c r="P189" s="288"/>
      <c r="Q189" s="288"/>
      <c r="R189" s="40"/>
      <c r="T189" s="174" t="s">
        <v>22</v>
      </c>
      <c r="U189" s="47" t="s">
        <v>43</v>
      </c>
      <c r="V189" s="39"/>
      <c r="W189" s="175">
        <f t="shared" si="26"/>
        <v>0</v>
      </c>
      <c r="X189" s="175">
        <v>0</v>
      </c>
      <c r="Y189" s="175">
        <f t="shared" si="27"/>
        <v>0</v>
      </c>
      <c r="Z189" s="175">
        <v>0</v>
      </c>
      <c r="AA189" s="176">
        <f t="shared" si="28"/>
        <v>0</v>
      </c>
      <c r="AR189" s="21" t="s">
        <v>150</v>
      </c>
      <c r="AT189" s="21" t="s">
        <v>146</v>
      </c>
      <c r="AU189" s="21" t="s">
        <v>124</v>
      </c>
      <c r="AY189" s="21" t="s">
        <v>145</v>
      </c>
      <c r="BE189" s="112">
        <f t="shared" si="29"/>
        <v>0</v>
      </c>
      <c r="BF189" s="112">
        <f t="shared" si="30"/>
        <v>0</v>
      </c>
      <c r="BG189" s="112">
        <f t="shared" si="31"/>
        <v>0</v>
      </c>
      <c r="BH189" s="112">
        <f t="shared" si="32"/>
        <v>0</v>
      </c>
      <c r="BI189" s="112">
        <f t="shared" si="33"/>
        <v>0</v>
      </c>
      <c r="BJ189" s="21" t="s">
        <v>124</v>
      </c>
      <c r="BK189" s="112">
        <f t="shared" si="34"/>
        <v>0</v>
      </c>
      <c r="BL189" s="21" t="s">
        <v>150</v>
      </c>
      <c r="BM189" s="21" t="s">
        <v>380</v>
      </c>
    </row>
    <row r="190" spans="2:65" s="1" customFormat="1" ht="22.5" customHeight="1">
      <c r="B190" s="38"/>
      <c r="C190" s="170" t="s">
        <v>381</v>
      </c>
      <c r="D190" s="170" t="s">
        <v>146</v>
      </c>
      <c r="E190" s="171" t="s">
        <v>382</v>
      </c>
      <c r="F190" s="285" t="s">
        <v>383</v>
      </c>
      <c r="G190" s="285"/>
      <c r="H190" s="285"/>
      <c r="I190" s="285"/>
      <c r="J190" s="172" t="s">
        <v>186</v>
      </c>
      <c r="K190" s="173">
        <v>1</v>
      </c>
      <c r="L190" s="286">
        <v>0</v>
      </c>
      <c r="M190" s="287"/>
      <c r="N190" s="288">
        <f t="shared" si="25"/>
        <v>0</v>
      </c>
      <c r="O190" s="288"/>
      <c r="P190" s="288"/>
      <c r="Q190" s="288"/>
      <c r="R190" s="40"/>
      <c r="T190" s="174" t="s">
        <v>22</v>
      </c>
      <c r="U190" s="47" t="s">
        <v>43</v>
      </c>
      <c r="V190" s="39"/>
      <c r="W190" s="175">
        <f t="shared" si="26"/>
        <v>0</v>
      </c>
      <c r="X190" s="175">
        <v>2.5000000000000001E-4</v>
      </c>
      <c r="Y190" s="175">
        <f t="shared" si="27"/>
        <v>2.5000000000000001E-4</v>
      </c>
      <c r="Z190" s="175">
        <v>0</v>
      </c>
      <c r="AA190" s="176">
        <f t="shared" si="28"/>
        <v>0</v>
      </c>
      <c r="AR190" s="21" t="s">
        <v>150</v>
      </c>
      <c r="AT190" s="21" t="s">
        <v>146</v>
      </c>
      <c r="AU190" s="21" t="s">
        <v>124</v>
      </c>
      <c r="AY190" s="21" t="s">
        <v>145</v>
      </c>
      <c r="BE190" s="112">
        <f t="shared" si="29"/>
        <v>0</v>
      </c>
      <c r="BF190" s="112">
        <f t="shared" si="30"/>
        <v>0</v>
      </c>
      <c r="BG190" s="112">
        <f t="shared" si="31"/>
        <v>0</v>
      </c>
      <c r="BH190" s="112">
        <f t="shared" si="32"/>
        <v>0</v>
      </c>
      <c r="BI190" s="112">
        <f t="shared" si="33"/>
        <v>0</v>
      </c>
      <c r="BJ190" s="21" t="s">
        <v>124</v>
      </c>
      <c r="BK190" s="112">
        <f t="shared" si="34"/>
        <v>0</v>
      </c>
      <c r="BL190" s="21" t="s">
        <v>150</v>
      </c>
      <c r="BM190" s="21" t="s">
        <v>384</v>
      </c>
    </row>
    <row r="191" spans="2:65" s="1" customFormat="1" ht="31.5" customHeight="1">
      <c r="B191" s="38"/>
      <c r="C191" s="170" t="s">
        <v>385</v>
      </c>
      <c r="D191" s="170" t="s">
        <v>146</v>
      </c>
      <c r="E191" s="171" t="s">
        <v>386</v>
      </c>
      <c r="F191" s="285" t="s">
        <v>387</v>
      </c>
      <c r="G191" s="285"/>
      <c r="H191" s="285"/>
      <c r="I191" s="285"/>
      <c r="J191" s="172" t="s">
        <v>228</v>
      </c>
      <c r="K191" s="173">
        <v>1E-3</v>
      </c>
      <c r="L191" s="286">
        <v>0</v>
      </c>
      <c r="M191" s="287"/>
      <c r="N191" s="288">
        <f t="shared" si="25"/>
        <v>0</v>
      </c>
      <c r="O191" s="288"/>
      <c r="P191" s="288"/>
      <c r="Q191" s="288"/>
      <c r="R191" s="40"/>
      <c r="T191" s="174" t="s">
        <v>22</v>
      </c>
      <c r="U191" s="47" t="s">
        <v>43</v>
      </c>
      <c r="V191" s="39"/>
      <c r="W191" s="175">
        <f t="shared" si="26"/>
        <v>0</v>
      </c>
      <c r="X191" s="175">
        <v>0</v>
      </c>
      <c r="Y191" s="175">
        <f t="shared" si="27"/>
        <v>0</v>
      </c>
      <c r="Z191" s="175">
        <v>0</v>
      </c>
      <c r="AA191" s="176">
        <f t="shared" si="28"/>
        <v>0</v>
      </c>
      <c r="AR191" s="21" t="s">
        <v>150</v>
      </c>
      <c r="AT191" s="21" t="s">
        <v>146</v>
      </c>
      <c r="AU191" s="21" t="s">
        <v>124</v>
      </c>
      <c r="AY191" s="21" t="s">
        <v>145</v>
      </c>
      <c r="BE191" s="112">
        <f t="shared" si="29"/>
        <v>0</v>
      </c>
      <c r="BF191" s="112">
        <f t="shared" si="30"/>
        <v>0</v>
      </c>
      <c r="BG191" s="112">
        <f t="shared" si="31"/>
        <v>0</v>
      </c>
      <c r="BH191" s="112">
        <f t="shared" si="32"/>
        <v>0</v>
      </c>
      <c r="BI191" s="112">
        <f t="shared" si="33"/>
        <v>0</v>
      </c>
      <c r="BJ191" s="21" t="s">
        <v>124</v>
      </c>
      <c r="BK191" s="112">
        <f t="shared" si="34"/>
        <v>0</v>
      </c>
      <c r="BL191" s="21" t="s">
        <v>150</v>
      </c>
      <c r="BM191" s="21" t="s">
        <v>388</v>
      </c>
    </row>
    <row r="192" spans="2:65" s="9" customFormat="1" ht="29.85" customHeight="1">
      <c r="B192" s="159"/>
      <c r="C192" s="160"/>
      <c r="D192" s="169" t="s">
        <v>115</v>
      </c>
      <c r="E192" s="169"/>
      <c r="F192" s="169"/>
      <c r="G192" s="169"/>
      <c r="H192" s="169"/>
      <c r="I192" s="169"/>
      <c r="J192" s="169"/>
      <c r="K192" s="169"/>
      <c r="L192" s="169"/>
      <c r="M192" s="169"/>
      <c r="N192" s="300">
        <f>BK192</f>
        <v>0</v>
      </c>
      <c r="O192" s="301"/>
      <c r="P192" s="301"/>
      <c r="Q192" s="301"/>
      <c r="R192" s="162"/>
      <c r="T192" s="163"/>
      <c r="U192" s="160"/>
      <c r="V192" s="160"/>
      <c r="W192" s="164">
        <f>SUM(W193:W209)</f>
        <v>0</v>
      </c>
      <c r="X192" s="160"/>
      <c r="Y192" s="164">
        <f>SUM(Y193:Y209)</f>
        <v>0.41586000000000001</v>
      </c>
      <c r="Z192" s="160"/>
      <c r="AA192" s="165">
        <f>SUM(AA193:AA209)</f>
        <v>0</v>
      </c>
      <c r="AR192" s="166" t="s">
        <v>124</v>
      </c>
      <c r="AT192" s="167" t="s">
        <v>75</v>
      </c>
      <c r="AU192" s="167" t="s">
        <v>81</v>
      </c>
      <c r="AY192" s="166" t="s">
        <v>145</v>
      </c>
      <c r="BK192" s="168">
        <f>SUM(BK193:BK209)</f>
        <v>0</v>
      </c>
    </row>
    <row r="193" spans="2:65" s="1" customFormat="1" ht="31.5" customHeight="1">
      <c r="B193" s="38"/>
      <c r="C193" s="170" t="s">
        <v>389</v>
      </c>
      <c r="D193" s="170" t="s">
        <v>146</v>
      </c>
      <c r="E193" s="171" t="s">
        <v>390</v>
      </c>
      <c r="F193" s="285" t="s">
        <v>391</v>
      </c>
      <c r="G193" s="285"/>
      <c r="H193" s="285"/>
      <c r="I193" s="285"/>
      <c r="J193" s="172" t="s">
        <v>392</v>
      </c>
      <c r="K193" s="173">
        <v>5</v>
      </c>
      <c r="L193" s="286">
        <v>0</v>
      </c>
      <c r="M193" s="287"/>
      <c r="N193" s="288">
        <f t="shared" ref="N193:N209" si="35">ROUND(L193*K193,2)</f>
        <v>0</v>
      </c>
      <c r="O193" s="288"/>
      <c r="P193" s="288"/>
      <c r="Q193" s="288"/>
      <c r="R193" s="40"/>
      <c r="T193" s="174" t="s">
        <v>22</v>
      </c>
      <c r="U193" s="47" t="s">
        <v>43</v>
      </c>
      <c r="V193" s="39"/>
      <c r="W193" s="175">
        <f t="shared" ref="W193:W209" si="36">V193*K193</f>
        <v>0</v>
      </c>
      <c r="X193" s="175">
        <v>1.6920000000000001E-2</v>
      </c>
      <c r="Y193" s="175">
        <f t="shared" ref="Y193:Y209" si="37">X193*K193</f>
        <v>8.4600000000000009E-2</v>
      </c>
      <c r="Z193" s="175">
        <v>0</v>
      </c>
      <c r="AA193" s="176">
        <f t="shared" ref="AA193:AA209" si="38">Z193*K193</f>
        <v>0</v>
      </c>
      <c r="AR193" s="21" t="s">
        <v>150</v>
      </c>
      <c r="AT193" s="21" t="s">
        <v>146</v>
      </c>
      <c r="AU193" s="21" t="s">
        <v>124</v>
      </c>
      <c r="AY193" s="21" t="s">
        <v>145</v>
      </c>
      <c r="BE193" s="112">
        <f t="shared" ref="BE193:BE209" si="39">IF(U193="základní",N193,0)</f>
        <v>0</v>
      </c>
      <c r="BF193" s="112">
        <f t="shared" ref="BF193:BF209" si="40">IF(U193="snížená",N193,0)</f>
        <v>0</v>
      </c>
      <c r="BG193" s="112">
        <f t="shared" ref="BG193:BG209" si="41">IF(U193="zákl. přenesená",N193,0)</f>
        <v>0</v>
      </c>
      <c r="BH193" s="112">
        <f t="shared" ref="BH193:BH209" si="42">IF(U193="sníž. přenesená",N193,0)</f>
        <v>0</v>
      </c>
      <c r="BI193" s="112">
        <f t="shared" ref="BI193:BI209" si="43">IF(U193="nulová",N193,0)</f>
        <v>0</v>
      </c>
      <c r="BJ193" s="21" t="s">
        <v>124</v>
      </c>
      <c r="BK193" s="112">
        <f t="shared" ref="BK193:BK209" si="44">ROUND(L193*K193,2)</f>
        <v>0</v>
      </c>
      <c r="BL193" s="21" t="s">
        <v>150</v>
      </c>
      <c r="BM193" s="21" t="s">
        <v>393</v>
      </c>
    </row>
    <row r="194" spans="2:65" s="1" customFormat="1" ht="31.5" customHeight="1">
      <c r="B194" s="38"/>
      <c r="C194" s="170" t="s">
        <v>394</v>
      </c>
      <c r="D194" s="170" t="s">
        <v>146</v>
      </c>
      <c r="E194" s="171" t="s">
        <v>395</v>
      </c>
      <c r="F194" s="285" t="s">
        <v>396</v>
      </c>
      <c r="G194" s="285"/>
      <c r="H194" s="285"/>
      <c r="I194" s="285"/>
      <c r="J194" s="172" t="s">
        <v>392</v>
      </c>
      <c r="K194" s="173">
        <v>2</v>
      </c>
      <c r="L194" s="286">
        <v>0</v>
      </c>
      <c r="M194" s="287"/>
      <c r="N194" s="288">
        <f t="shared" si="35"/>
        <v>0</v>
      </c>
      <c r="O194" s="288"/>
      <c r="P194" s="288"/>
      <c r="Q194" s="288"/>
      <c r="R194" s="40"/>
      <c r="T194" s="174" t="s">
        <v>22</v>
      </c>
      <c r="U194" s="47" t="s">
        <v>43</v>
      </c>
      <c r="V194" s="39"/>
      <c r="W194" s="175">
        <f t="shared" si="36"/>
        <v>0</v>
      </c>
      <c r="X194" s="175">
        <v>1.376E-2</v>
      </c>
      <c r="Y194" s="175">
        <f t="shared" si="37"/>
        <v>2.7519999999999999E-2</v>
      </c>
      <c r="Z194" s="175">
        <v>0</v>
      </c>
      <c r="AA194" s="176">
        <f t="shared" si="38"/>
        <v>0</v>
      </c>
      <c r="AR194" s="21" t="s">
        <v>150</v>
      </c>
      <c r="AT194" s="21" t="s">
        <v>146</v>
      </c>
      <c r="AU194" s="21" t="s">
        <v>124</v>
      </c>
      <c r="AY194" s="21" t="s">
        <v>145</v>
      </c>
      <c r="BE194" s="112">
        <f t="shared" si="39"/>
        <v>0</v>
      </c>
      <c r="BF194" s="112">
        <f t="shared" si="40"/>
        <v>0</v>
      </c>
      <c r="BG194" s="112">
        <f t="shared" si="41"/>
        <v>0</v>
      </c>
      <c r="BH194" s="112">
        <f t="shared" si="42"/>
        <v>0</v>
      </c>
      <c r="BI194" s="112">
        <f t="shared" si="43"/>
        <v>0</v>
      </c>
      <c r="BJ194" s="21" t="s">
        <v>124</v>
      </c>
      <c r="BK194" s="112">
        <f t="shared" si="44"/>
        <v>0</v>
      </c>
      <c r="BL194" s="21" t="s">
        <v>150</v>
      </c>
      <c r="BM194" s="21" t="s">
        <v>397</v>
      </c>
    </row>
    <row r="195" spans="2:65" s="1" customFormat="1" ht="31.5" customHeight="1">
      <c r="B195" s="38"/>
      <c r="C195" s="170" t="s">
        <v>398</v>
      </c>
      <c r="D195" s="170" t="s">
        <v>146</v>
      </c>
      <c r="E195" s="171" t="s">
        <v>399</v>
      </c>
      <c r="F195" s="285" t="s">
        <v>400</v>
      </c>
      <c r="G195" s="285"/>
      <c r="H195" s="285"/>
      <c r="I195" s="285"/>
      <c r="J195" s="172" t="s">
        <v>392</v>
      </c>
      <c r="K195" s="173">
        <v>6</v>
      </c>
      <c r="L195" s="286">
        <v>0</v>
      </c>
      <c r="M195" s="287"/>
      <c r="N195" s="288">
        <f t="shared" si="35"/>
        <v>0</v>
      </c>
      <c r="O195" s="288"/>
      <c r="P195" s="288"/>
      <c r="Q195" s="288"/>
      <c r="R195" s="40"/>
      <c r="T195" s="174" t="s">
        <v>22</v>
      </c>
      <c r="U195" s="47" t="s">
        <v>43</v>
      </c>
      <c r="V195" s="39"/>
      <c r="W195" s="175">
        <f t="shared" si="36"/>
        <v>0</v>
      </c>
      <c r="X195" s="175">
        <v>1.4760000000000001E-2</v>
      </c>
      <c r="Y195" s="175">
        <f t="shared" si="37"/>
        <v>8.856E-2</v>
      </c>
      <c r="Z195" s="175">
        <v>0</v>
      </c>
      <c r="AA195" s="176">
        <f t="shared" si="38"/>
        <v>0</v>
      </c>
      <c r="AR195" s="21" t="s">
        <v>150</v>
      </c>
      <c r="AT195" s="21" t="s">
        <v>146</v>
      </c>
      <c r="AU195" s="21" t="s">
        <v>124</v>
      </c>
      <c r="AY195" s="21" t="s">
        <v>145</v>
      </c>
      <c r="BE195" s="112">
        <f t="shared" si="39"/>
        <v>0</v>
      </c>
      <c r="BF195" s="112">
        <f t="shared" si="40"/>
        <v>0</v>
      </c>
      <c r="BG195" s="112">
        <f t="shared" si="41"/>
        <v>0</v>
      </c>
      <c r="BH195" s="112">
        <f t="shared" si="42"/>
        <v>0</v>
      </c>
      <c r="BI195" s="112">
        <f t="shared" si="43"/>
        <v>0</v>
      </c>
      <c r="BJ195" s="21" t="s">
        <v>124</v>
      </c>
      <c r="BK195" s="112">
        <f t="shared" si="44"/>
        <v>0</v>
      </c>
      <c r="BL195" s="21" t="s">
        <v>150</v>
      </c>
      <c r="BM195" s="21" t="s">
        <v>401</v>
      </c>
    </row>
    <row r="196" spans="2:65" s="1" customFormat="1" ht="31.5" customHeight="1">
      <c r="B196" s="38"/>
      <c r="C196" s="170" t="s">
        <v>402</v>
      </c>
      <c r="D196" s="170" t="s">
        <v>146</v>
      </c>
      <c r="E196" s="171" t="s">
        <v>403</v>
      </c>
      <c r="F196" s="285" t="s">
        <v>404</v>
      </c>
      <c r="G196" s="285"/>
      <c r="H196" s="285"/>
      <c r="I196" s="285"/>
      <c r="J196" s="172" t="s">
        <v>392</v>
      </c>
      <c r="K196" s="173">
        <v>3</v>
      </c>
      <c r="L196" s="286">
        <v>0</v>
      </c>
      <c r="M196" s="287"/>
      <c r="N196" s="288">
        <f t="shared" si="35"/>
        <v>0</v>
      </c>
      <c r="O196" s="288"/>
      <c r="P196" s="288"/>
      <c r="Q196" s="288"/>
      <c r="R196" s="40"/>
      <c r="T196" s="174" t="s">
        <v>22</v>
      </c>
      <c r="U196" s="47" t="s">
        <v>43</v>
      </c>
      <c r="V196" s="39"/>
      <c r="W196" s="175">
        <f t="shared" si="36"/>
        <v>0</v>
      </c>
      <c r="X196" s="175">
        <v>1.7989999999999999E-2</v>
      </c>
      <c r="Y196" s="175">
        <f t="shared" si="37"/>
        <v>5.3969999999999997E-2</v>
      </c>
      <c r="Z196" s="175">
        <v>0</v>
      </c>
      <c r="AA196" s="176">
        <f t="shared" si="38"/>
        <v>0</v>
      </c>
      <c r="AR196" s="21" t="s">
        <v>150</v>
      </c>
      <c r="AT196" s="21" t="s">
        <v>146</v>
      </c>
      <c r="AU196" s="21" t="s">
        <v>124</v>
      </c>
      <c r="AY196" s="21" t="s">
        <v>145</v>
      </c>
      <c r="BE196" s="112">
        <f t="shared" si="39"/>
        <v>0</v>
      </c>
      <c r="BF196" s="112">
        <f t="shared" si="40"/>
        <v>0</v>
      </c>
      <c r="BG196" s="112">
        <f t="shared" si="41"/>
        <v>0</v>
      </c>
      <c r="BH196" s="112">
        <f t="shared" si="42"/>
        <v>0</v>
      </c>
      <c r="BI196" s="112">
        <f t="shared" si="43"/>
        <v>0</v>
      </c>
      <c r="BJ196" s="21" t="s">
        <v>124</v>
      </c>
      <c r="BK196" s="112">
        <f t="shared" si="44"/>
        <v>0</v>
      </c>
      <c r="BL196" s="21" t="s">
        <v>150</v>
      </c>
      <c r="BM196" s="21" t="s">
        <v>405</v>
      </c>
    </row>
    <row r="197" spans="2:65" s="1" customFormat="1" ht="31.5" customHeight="1">
      <c r="B197" s="38"/>
      <c r="C197" s="170" t="s">
        <v>406</v>
      </c>
      <c r="D197" s="170" t="s">
        <v>146</v>
      </c>
      <c r="E197" s="171" t="s">
        <v>407</v>
      </c>
      <c r="F197" s="285" t="s">
        <v>408</v>
      </c>
      <c r="G197" s="285"/>
      <c r="H197" s="285"/>
      <c r="I197" s="285"/>
      <c r="J197" s="172" t="s">
        <v>392</v>
      </c>
      <c r="K197" s="173">
        <v>2</v>
      </c>
      <c r="L197" s="286">
        <v>0</v>
      </c>
      <c r="M197" s="287"/>
      <c r="N197" s="288">
        <f t="shared" si="35"/>
        <v>0</v>
      </c>
      <c r="O197" s="288"/>
      <c r="P197" s="288"/>
      <c r="Q197" s="288"/>
      <c r="R197" s="40"/>
      <c r="T197" s="174" t="s">
        <v>22</v>
      </c>
      <c r="U197" s="47" t="s">
        <v>43</v>
      </c>
      <c r="V197" s="39"/>
      <c r="W197" s="175">
        <f t="shared" si="36"/>
        <v>0</v>
      </c>
      <c r="X197" s="175">
        <v>1.2880000000000001E-2</v>
      </c>
      <c r="Y197" s="175">
        <f t="shared" si="37"/>
        <v>2.5760000000000002E-2</v>
      </c>
      <c r="Z197" s="175">
        <v>0</v>
      </c>
      <c r="AA197" s="176">
        <f t="shared" si="38"/>
        <v>0</v>
      </c>
      <c r="AR197" s="21" t="s">
        <v>150</v>
      </c>
      <c r="AT197" s="21" t="s">
        <v>146</v>
      </c>
      <c r="AU197" s="21" t="s">
        <v>124</v>
      </c>
      <c r="AY197" s="21" t="s">
        <v>145</v>
      </c>
      <c r="BE197" s="112">
        <f t="shared" si="39"/>
        <v>0</v>
      </c>
      <c r="BF197" s="112">
        <f t="shared" si="40"/>
        <v>0</v>
      </c>
      <c r="BG197" s="112">
        <f t="shared" si="41"/>
        <v>0</v>
      </c>
      <c r="BH197" s="112">
        <f t="shared" si="42"/>
        <v>0</v>
      </c>
      <c r="BI197" s="112">
        <f t="shared" si="43"/>
        <v>0</v>
      </c>
      <c r="BJ197" s="21" t="s">
        <v>124</v>
      </c>
      <c r="BK197" s="112">
        <f t="shared" si="44"/>
        <v>0</v>
      </c>
      <c r="BL197" s="21" t="s">
        <v>150</v>
      </c>
      <c r="BM197" s="21" t="s">
        <v>409</v>
      </c>
    </row>
    <row r="198" spans="2:65" s="1" customFormat="1" ht="31.5" customHeight="1">
      <c r="B198" s="38"/>
      <c r="C198" s="170" t="s">
        <v>410</v>
      </c>
      <c r="D198" s="170" t="s">
        <v>146</v>
      </c>
      <c r="E198" s="171" t="s">
        <v>411</v>
      </c>
      <c r="F198" s="285" t="s">
        <v>412</v>
      </c>
      <c r="G198" s="285"/>
      <c r="H198" s="285"/>
      <c r="I198" s="285"/>
      <c r="J198" s="172" t="s">
        <v>392</v>
      </c>
      <c r="K198" s="173">
        <v>2</v>
      </c>
      <c r="L198" s="286">
        <v>0</v>
      </c>
      <c r="M198" s="287"/>
      <c r="N198" s="288">
        <f t="shared" si="35"/>
        <v>0</v>
      </c>
      <c r="O198" s="288"/>
      <c r="P198" s="288"/>
      <c r="Q198" s="288"/>
      <c r="R198" s="40"/>
      <c r="T198" s="174" t="s">
        <v>22</v>
      </c>
      <c r="U198" s="47" t="s">
        <v>43</v>
      </c>
      <c r="V198" s="39"/>
      <c r="W198" s="175">
        <f t="shared" si="36"/>
        <v>0</v>
      </c>
      <c r="X198" s="175">
        <v>0.04</v>
      </c>
      <c r="Y198" s="175">
        <f t="shared" si="37"/>
        <v>0.08</v>
      </c>
      <c r="Z198" s="175">
        <v>0</v>
      </c>
      <c r="AA198" s="176">
        <f t="shared" si="38"/>
        <v>0</v>
      </c>
      <c r="AR198" s="21" t="s">
        <v>150</v>
      </c>
      <c r="AT198" s="21" t="s">
        <v>146</v>
      </c>
      <c r="AU198" s="21" t="s">
        <v>124</v>
      </c>
      <c r="AY198" s="21" t="s">
        <v>145</v>
      </c>
      <c r="BE198" s="112">
        <f t="shared" si="39"/>
        <v>0</v>
      </c>
      <c r="BF198" s="112">
        <f t="shared" si="40"/>
        <v>0</v>
      </c>
      <c r="BG198" s="112">
        <f t="shared" si="41"/>
        <v>0</v>
      </c>
      <c r="BH198" s="112">
        <f t="shared" si="42"/>
        <v>0</v>
      </c>
      <c r="BI198" s="112">
        <f t="shared" si="43"/>
        <v>0</v>
      </c>
      <c r="BJ198" s="21" t="s">
        <v>124</v>
      </c>
      <c r="BK198" s="112">
        <f t="shared" si="44"/>
        <v>0</v>
      </c>
      <c r="BL198" s="21" t="s">
        <v>150</v>
      </c>
      <c r="BM198" s="21" t="s">
        <v>413</v>
      </c>
    </row>
    <row r="199" spans="2:65" s="1" customFormat="1" ht="31.5" customHeight="1">
      <c r="B199" s="38"/>
      <c r="C199" s="170" t="s">
        <v>414</v>
      </c>
      <c r="D199" s="170" t="s">
        <v>146</v>
      </c>
      <c r="E199" s="171" t="s">
        <v>415</v>
      </c>
      <c r="F199" s="285" t="s">
        <v>416</v>
      </c>
      <c r="G199" s="285"/>
      <c r="H199" s="285"/>
      <c r="I199" s="285"/>
      <c r="J199" s="172" t="s">
        <v>392</v>
      </c>
      <c r="K199" s="173">
        <v>19</v>
      </c>
      <c r="L199" s="286">
        <v>0</v>
      </c>
      <c r="M199" s="287"/>
      <c r="N199" s="288">
        <f t="shared" si="35"/>
        <v>0</v>
      </c>
      <c r="O199" s="288"/>
      <c r="P199" s="288"/>
      <c r="Q199" s="288"/>
      <c r="R199" s="40"/>
      <c r="T199" s="174" t="s">
        <v>22</v>
      </c>
      <c r="U199" s="47" t="s">
        <v>43</v>
      </c>
      <c r="V199" s="39"/>
      <c r="W199" s="175">
        <f t="shared" si="36"/>
        <v>0</v>
      </c>
      <c r="X199" s="175">
        <v>2.9999999999999997E-4</v>
      </c>
      <c r="Y199" s="175">
        <f t="shared" si="37"/>
        <v>5.6999999999999993E-3</v>
      </c>
      <c r="Z199" s="175">
        <v>0</v>
      </c>
      <c r="AA199" s="176">
        <f t="shared" si="38"/>
        <v>0</v>
      </c>
      <c r="AR199" s="21" t="s">
        <v>150</v>
      </c>
      <c r="AT199" s="21" t="s">
        <v>146</v>
      </c>
      <c r="AU199" s="21" t="s">
        <v>124</v>
      </c>
      <c r="AY199" s="21" t="s">
        <v>145</v>
      </c>
      <c r="BE199" s="112">
        <f t="shared" si="39"/>
        <v>0</v>
      </c>
      <c r="BF199" s="112">
        <f t="shared" si="40"/>
        <v>0</v>
      </c>
      <c r="BG199" s="112">
        <f t="shared" si="41"/>
        <v>0</v>
      </c>
      <c r="BH199" s="112">
        <f t="shared" si="42"/>
        <v>0</v>
      </c>
      <c r="BI199" s="112">
        <f t="shared" si="43"/>
        <v>0</v>
      </c>
      <c r="BJ199" s="21" t="s">
        <v>124</v>
      </c>
      <c r="BK199" s="112">
        <f t="shared" si="44"/>
        <v>0</v>
      </c>
      <c r="BL199" s="21" t="s">
        <v>150</v>
      </c>
      <c r="BM199" s="21" t="s">
        <v>417</v>
      </c>
    </row>
    <row r="200" spans="2:65" s="1" customFormat="1" ht="22.5" customHeight="1">
      <c r="B200" s="38"/>
      <c r="C200" s="170" t="s">
        <v>418</v>
      </c>
      <c r="D200" s="170" t="s">
        <v>146</v>
      </c>
      <c r="E200" s="171" t="s">
        <v>419</v>
      </c>
      <c r="F200" s="285" t="s">
        <v>420</v>
      </c>
      <c r="G200" s="285"/>
      <c r="H200" s="285"/>
      <c r="I200" s="285"/>
      <c r="J200" s="172" t="s">
        <v>186</v>
      </c>
      <c r="K200" s="173">
        <v>6</v>
      </c>
      <c r="L200" s="286">
        <v>0</v>
      </c>
      <c r="M200" s="287"/>
      <c r="N200" s="288">
        <f t="shared" si="35"/>
        <v>0</v>
      </c>
      <c r="O200" s="288"/>
      <c r="P200" s="288"/>
      <c r="Q200" s="288"/>
      <c r="R200" s="40"/>
      <c r="T200" s="174" t="s">
        <v>22</v>
      </c>
      <c r="U200" s="47" t="s">
        <v>43</v>
      </c>
      <c r="V200" s="39"/>
      <c r="W200" s="175">
        <f t="shared" si="36"/>
        <v>0</v>
      </c>
      <c r="X200" s="175">
        <v>1.09E-3</v>
      </c>
      <c r="Y200" s="175">
        <f t="shared" si="37"/>
        <v>6.5400000000000007E-3</v>
      </c>
      <c r="Z200" s="175">
        <v>0</v>
      </c>
      <c r="AA200" s="176">
        <f t="shared" si="38"/>
        <v>0</v>
      </c>
      <c r="AR200" s="21" t="s">
        <v>150</v>
      </c>
      <c r="AT200" s="21" t="s">
        <v>146</v>
      </c>
      <c r="AU200" s="21" t="s">
        <v>124</v>
      </c>
      <c r="AY200" s="21" t="s">
        <v>145</v>
      </c>
      <c r="BE200" s="112">
        <f t="shared" si="39"/>
        <v>0</v>
      </c>
      <c r="BF200" s="112">
        <f t="shared" si="40"/>
        <v>0</v>
      </c>
      <c r="BG200" s="112">
        <f t="shared" si="41"/>
        <v>0</v>
      </c>
      <c r="BH200" s="112">
        <f t="shared" si="42"/>
        <v>0</v>
      </c>
      <c r="BI200" s="112">
        <f t="shared" si="43"/>
        <v>0</v>
      </c>
      <c r="BJ200" s="21" t="s">
        <v>124</v>
      </c>
      <c r="BK200" s="112">
        <f t="shared" si="44"/>
        <v>0</v>
      </c>
      <c r="BL200" s="21" t="s">
        <v>150</v>
      </c>
      <c r="BM200" s="21" t="s">
        <v>421</v>
      </c>
    </row>
    <row r="201" spans="2:65" s="1" customFormat="1" ht="31.5" customHeight="1">
      <c r="B201" s="38"/>
      <c r="C201" s="170" t="s">
        <v>422</v>
      </c>
      <c r="D201" s="170" t="s">
        <v>146</v>
      </c>
      <c r="E201" s="171" t="s">
        <v>423</v>
      </c>
      <c r="F201" s="285" t="s">
        <v>424</v>
      </c>
      <c r="G201" s="285"/>
      <c r="H201" s="285"/>
      <c r="I201" s="285"/>
      <c r="J201" s="172" t="s">
        <v>392</v>
      </c>
      <c r="K201" s="173">
        <v>5</v>
      </c>
      <c r="L201" s="286">
        <v>0</v>
      </c>
      <c r="M201" s="287"/>
      <c r="N201" s="288">
        <f t="shared" si="35"/>
        <v>0</v>
      </c>
      <c r="O201" s="288"/>
      <c r="P201" s="288"/>
      <c r="Q201" s="288"/>
      <c r="R201" s="40"/>
      <c r="T201" s="174" t="s">
        <v>22</v>
      </c>
      <c r="U201" s="47" t="s">
        <v>43</v>
      </c>
      <c r="V201" s="39"/>
      <c r="W201" s="175">
        <f t="shared" si="36"/>
        <v>0</v>
      </c>
      <c r="X201" s="175">
        <v>9.0000000000000006E-5</v>
      </c>
      <c r="Y201" s="175">
        <f t="shared" si="37"/>
        <v>4.5000000000000004E-4</v>
      </c>
      <c r="Z201" s="175">
        <v>0</v>
      </c>
      <c r="AA201" s="176">
        <f t="shared" si="38"/>
        <v>0</v>
      </c>
      <c r="AR201" s="21" t="s">
        <v>150</v>
      </c>
      <c r="AT201" s="21" t="s">
        <v>146</v>
      </c>
      <c r="AU201" s="21" t="s">
        <v>124</v>
      </c>
      <c r="AY201" s="21" t="s">
        <v>145</v>
      </c>
      <c r="BE201" s="112">
        <f t="shared" si="39"/>
        <v>0</v>
      </c>
      <c r="BF201" s="112">
        <f t="shared" si="40"/>
        <v>0</v>
      </c>
      <c r="BG201" s="112">
        <f t="shared" si="41"/>
        <v>0</v>
      </c>
      <c r="BH201" s="112">
        <f t="shared" si="42"/>
        <v>0</v>
      </c>
      <c r="BI201" s="112">
        <f t="shared" si="43"/>
        <v>0</v>
      </c>
      <c r="BJ201" s="21" t="s">
        <v>124</v>
      </c>
      <c r="BK201" s="112">
        <f t="shared" si="44"/>
        <v>0</v>
      </c>
      <c r="BL201" s="21" t="s">
        <v>150</v>
      </c>
      <c r="BM201" s="21" t="s">
        <v>425</v>
      </c>
    </row>
    <row r="202" spans="2:65" s="1" customFormat="1" ht="22.5" customHeight="1">
      <c r="B202" s="38"/>
      <c r="C202" s="185" t="s">
        <v>426</v>
      </c>
      <c r="D202" s="185" t="s">
        <v>345</v>
      </c>
      <c r="E202" s="186" t="s">
        <v>427</v>
      </c>
      <c r="F202" s="291" t="s">
        <v>428</v>
      </c>
      <c r="G202" s="291"/>
      <c r="H202" s="291"/>
      <c r="I202" s="291"/>
      <c r="J202" s="187" t="s">
        <v>186</v>
      </c>
      <c r="K202" s="188">
        <v>5</v>
      </c>
      <c r="L202" s="292">
        <v>0</v>
      </c>
      <c r="M202" s="293"/>
      <c r="N202" s="294">
        <f t="shared" si="35"/>
        <v>0</v>
      </c>
      <c r="O202" s="288"/>
      <c r="P202" s="288"/>
      <c r="Q202" s="288"/>
      <c r="R202" s="40"/>
      <c r="T202" s="174" t="s">
        <v>22</v>
      </c>
      <c r="U202" s="47" t="s">
        <v>43</v>
      </c>
      <c r="V202" s="39"/>
      <c r="W202" s="175">
        <f t="shared" si="36"/>
        <v>0</v>
      </c>
      <c r="X202" s="175">
        <v>2.7999999999999998E-4</v>
      </c>
      <c r="Y202" s="175">
        <f t="shared" si="37"/>
        <v>1.3999999999999998E-3</v>
      </c>
      <c r="Z202" s="175">
        <v>0</v>
      </c>
      <c r="AA202" s="176">
        <f t="shared" si="38"/>
        <v>0</v>
      </c>
      <c r="AR202" s="21" t="s">
        <v>276</v>
      </c>
      <c r="AT202" s="21" t="s">
        <v>345</v>
      </c>
      <c r="AU202" s="21" t="s">
        <v>124</v>
      </c>
      <c r="AY202" s="21" t="s">
        <v>145</v>
      </c>
      <c r="BE202" s="112">
        <f t="shared" si="39"/>
        <v>0</v>
      </c>
      <c r="BF202" s="112">
        <f t="shared" si="40"/>
        <v>0</v>
      </c>
      <c r="BG202" s="112">
        <f t="shared" si="41"/>
        <v>0</v>
      </c>
      <c r="BH202" s="112">
        <f t="shared" si="42"/>
        <v>0</v>
      </c>
      <c r="BI202" s="112">
        <f t="shared" si="43"/>
        <v>0</v>
      </c>
      <c r="BJ202" s="21" t="s">
        <v>124</v>
      </c>
      <c r="BK202" s="112">
        <f t="shared" si="44"/>
        <v>0</v>
      </c>
      <c r="BL202" s="21" t="s">
        <v>150</v>
      </c>
      <c r="BM202" s="21" t="s">
        <v>429</v>
      </c>
    </row>
    <row r="203" spans="2:65" s="1" customFormat="1" ht="31.5" customHeight="1">
      <c r="B203" s="38"/>
      <c r="C203" s="170" t="s">
        <v>430</v>
      </c>
      <c r="D203" s="170" t="s">
        <v>146</v>
      </c>
      <c r="E203" s="171" t="s">
        <v>431</v>
      </c>
      <c r="F203" s="285" t="s">
        <v>432</v>
      </c>
      <c r="G203" s="285"/>
      <c r="H203" s="285"/>
      <c r="I203" s="285"/>
      <c r="J203" s="172" t="s">
        <v>392</v>
      </c>
      <c r="K203" s="173">
        <v>5</v>
      </c>
      <c r="L203" s="286">
        <v>0</v>
      </c>
      <c r="M203" s="287"/>
      <c r="N203" s="288">
        <f t="shared" si="35"/>
        <v>0</v>
      </c>
      <c r="O203" s="288"/>
      <c r="P203" s="288"/>
      <c r="Q203" s="288"/>
      <c r="R203" s="40"/>
      <c r="T203" s="174" t="s">
        <v>22</v>
      </c>
      <c r="U203" s="47" t="s">
        <v>43</v>
      </c>
      <c r="V203" s="39"/>
      <c r="W203" s="175">
        <f t="shared" si="36"/>
        <v>0</v>
      </c>
      <c r="X203" s="175">
        <v>1.9599999999999999E-3</v>
      </c>
      <c r="Y203" s="175">
        <f t="shared" si="37"/>
        <v>9.7999999999999997E-3</v>
      </c>
      <c r="Z203" s="175">
        <v>0</v>
      </c>
      <c r="AA203" s="176">
        <f t="shared" si="38"/>
        <v>0</v>
      </c>
      <c r="AR203" s="21" t="s">
        <v>150</v>
      </c>
      <c r="AT203" s="21" t="s">
        <v>146</v>
      </c>
      <c r="AU203" s="21" t="s">
        <v>124</v>
      </c>
      <c r="AY203" s="21" t="s">
        <v>145</v>
      </c>
      <c r="BE203" s="112">
        <f t="shared" si="39"/>
        <v>0</v>
      </c>
      <c r="BF203" s="112">
        <f t="shared" si="40"/>
        <v>0</v>
      </c>
      <c r="BG203" s="112">
        <f t="shared" si="41"/>
        <v>0</v>
      </c>
      <c r="BH203" s="112">
        <f t="shared" si="42"/>
        <v>0</v>
      </c>
      <c r="BI203" s="112">
        <f t="shared" si="43"/>
        <v>0</v>
      </c>
      <c r="BJ203" s="21" t="s">
        <v>124</v>
      </c>
      <c r="BK203" s="112">
        <f t="shared" si="44"/>
        <v>0</v>
      </c>
      <c r="BL203" s="21" t="s">
        <v>150</v>
      </c>
      <c r="BM203" s="21" t="s">
        <v>433</v>
      </c>
    </row>
    <row r="204" spans="2:65" s="1" customFormat="1" ht="31.5" customHeight="1">
      <c r="B204" s="38"/>
      <c r="C204" s="170" t="s">
        <v>434</v>
      </c>
      <c r="D204" s="170" t="s">
        <v>146</v>
      </c>
      <c r="E204" s="171" t="s">
        <v>435</v>
      </c>
      <c r="F204" s="285" t="s">
        <v>436</v>
      </c>
      <c r="G204" s="285"/>
      <c r="H204" s="285"/>
      <c r="I204" s="285"/>
      <c r="J204" s="172" t="s">
        <v>392</v>
      </c>
      <c r="K204" s="173">
        <v>2</v>
      </c>
      <c r="L204" s="286">
        <v>0</v>
      </c>
      <c r="M204" s="287"/>
      <c r="N204" s="288">
        <f t="shared" si="35"/>
        <v>0</v>
      </c>
      <c r="O204" s="288"/>
      <c r="P204" s="288"/>
      <c r="Q204" s="288"/>
      <c r="R204" s="40"/>
      <c r="T204" s="174" t="s">
        <v>22</v>
      </c>
      <c r="U204" s="47" t="s">
        <v>43</v>
      </c>
      <c r="V204" s="39"/>
      <c r="W204" s="175">
        <f t="shared" si="36"/>
        <v>0</v>
      </c>
      <c r="X204" s="175">
        <v>1.8E-3</v>
      </c>
      <c r="Y204" s="175">
        <f t="shared" si="37"/>
        <v>3.5999999999999999E-3</v>
      </c>
      <c r="Z204" s="175">
        <v>0</v>
      </c>
      <c r="AA204" s="176">
        <f t="shared" si="38"/>
        <v>0</v>
      </c>
      <c r="AR204" s="21" t="s">
        <v>150</v>
      </c>
      <c r="AT204" s="21" t="s">
        <v>146</v>
      </c>
      <c r="AU204" s="21" t="s">
        <v>124</v>
      </c>
      <c r="AY204" s="21" t="s">
        <v>145</v>
      </c>
      <c r="BE204" s="112">
        <f t="shared" si="39"/>
        <v>0</v>
      </c>
      <c r="BF204" s="112">
        <f t="shared" si="40"/>
        <v>0</v>
      </c>
      <c r="BG204" s="112">
        <f t="shared" si="41"/>
        <v>0</v>
      </c>
      <c r="BH204" s="112">
        <f t="shared" si="42"/>
        <v>0</v>
      </c>
      <c r="BI204" s="112">
        <f t="shared" si="43"/>
        <v>0</v>
      </c>
      <c r="BJ204" s="21" t="s">
        <v>124</v>
      </c>
      <c r="BK204" s="112">
        <f t="shared" si="44"/>
        <v>0</v>
      </c>
      <c r="BL204" s="21" t="s">
        <v>150</v>
      </c>
      <c r="BM204" s="21" t="s">
        <v>437</v>
      </c>
    </row>
    <row r="205" spans="2:65" s="1" customFormat="1" ht="22.5" customHeight="1">
      <c r="B205" s="38"/>
      <c r="C205" s="170" t="s">
        <v>438</v>
      </c>
      <c r="D205" s="170" t="s">
        <v>146</v>
      </c>
      <c r="E205" s="171" t="s">
        <v>439</v>
      </c>
      <c r="F205" s="285" t="s">
        <v>440</v>
      </c>
      <c r="G205" s="285"/>
      <c r="H205" s="285"/>
      <c r="I205" s="285"/>
      <c r="J205" s="172" t="s">
        <v>392</v>
      </c>
      <c r="K205" s="173">
        <v>5</v>
      </c>
      <c r="L205" s="286">
        <v>0</v>
      </c>
      <c r="M205" s="287"/>
      <c r="N205" s="288">
        <f t="shared" si="35"/>
        <v>0</v>
      </c>
      <c r="O205" s="288"/>
      <c r="P205" s="288"/>
      <c r="Q205" s="288"/>
      <c r="R205" s="40"/>
      <c r="T205" s="174" t="s">
        <v>22</v>
      </c>
      <c r="U205" s="47" t="s">
        <v>43</v>
      </c>
      <c r="V205" s="39"/>
      <c r="W205" s="175">
        <f t="shared" si="36"/>
        <v>0</v>
      </c>
      <c r="X205" s="175">
        <v>1.8400000000000001E-3</v>
      </c>
      <c r="Y205" s="175">
        <f t="shared" si="37"/>
        <v>9.1999999999999998E-3</v>
      </c>
      <c r="Z205" s="175">
        <v>0</v>
      </c>
      <c r="AA205" s="176">
        <f t="shared" si="38"/>
        <v>0</v>
      </c>
      <c r="AR205" s="21" t="s">
        <v>150</v>
      </c>
      <c r="AT205" s="21" t="s">
        <v>146</v>
      </c>
      <c r="AU205" s="21" t="s">
        <v>124</v>
      </c>
      <c r="AY205" s="21" t="s">
        <v>145</v>
      </c>
      <c r="BE205" s="112">
        <f t="shared" si="39"/>
        <v>0</v>
      </c>
      <c r="BF205" s="112">
        <f t="shared" si="40"/>
        <v>0</v>
      </c>
      <c r="BG205" s="112">
        <f t="shared" si="41"/>
        <v>0</v>
      </c>
      <c r="BH205" s="112">
        <f t="shared" si="42"/>
        <v>0</v>
      </c>
      <c r="BI205" s="112">
        <f t="shared" si="43"/>
        <v>0</v>
      </c>
      <c r="BJ205" s="21" t="s">
        <v>124</v>
      </c>
      <c r="BK205" s="112">
        <f t="shared" si="44"/>
        <v>0</v>
      </c>
      <c r="BL205" s="21" t="s">
        <v>150</v>
      </c>
      <c r="BM205" s="21" t="s">
        <v>441</v>
      </c>
    </row>
    <row r="206" spans="2:65" s="1" customFormat="1" ht="31.5" customHeight="1">
      <c r="B206" s="38"/>
      <c r="C206" s="170" t="s">
        <v>442</v>
      </c>
      <c r="D206" s="170" t="s">
        <v>146</v>
      </c>
      <c r="E206" s="171" t="s">
        <v>443</v>
      </c>
      <c r="F206" s="285" t="s">
        <v>444</v>
      </c>
      <c r="G206" s="285"/>
      <c r="H206" s="285"/>
      <c r="I206" s="285"/>
      <c r="J206" s="172" t="s">
        <v>392</v>
      </c>
      <c r="K206" s="173">
        <v>3</v>
      </c>
      <c r="L206" s="286">
        <v>0</v>
      </c>
      <c r="M206" s="287"/>
      <c r="N206" s="288">
        <f t="shared" si="35"/>
        <v>0</v>
      </c>
      <c r="O206" s="288"/>
      <c r="P206" s="288"/>
      <c r="Q206" s="288"/>
      <c r="R206" s="40"/>
      <c r="T206" s="174" t="s">
        <v>22</v>
      </c>
      <c r="U206" s="47" t="s">
        <v>43</v>
      </c>
      <c r="V206" s="39"/>
      <c r="W206" s="175">
        <f t="shared" si="36"/>
        <v>0</v>
      </c>
      <c r="X206" s="175">
        <v>1.9599999999999999E-3</v>
      </c>
      <c r="Y206" s="175">
        <f t="shared" si="37"/>
        <v>5.8799999999999998E-3</v>
      </c>
      <c r="Z206" s="175">
        <v>0</v>
      </c>
      <c r="AA206" s="176">
        <f t="shared" si="38"/>
        <v>0</v>
      </c>
      <c r="AR206" s="21" t="s">
        <v>150</v>
      </c>
      <c r="AT206" s="21" t="s">
        <v>146</v>
      </c>
      <c r="AU206" s="21" t="s">
        <v>124</v>
      </c>
      <c r="AY206" s="21" t="s">
        <v>145</v>
      </c>
      <c r="BE206" s="112">
        <f t="shared" si="39"/>
        <v>0</v>
      </c>
      <c r="BF206" s="112">
        <f t="shared" si="40"/>
        <v>0</v>
      </c>
      <c r="BG206" s="112">
        <f t="shared" si="41"/>
        <v>0</v>
      </c>
      <c r="BH206" s="112">
        <f t="shared" si="42"/>
        <v>0</v>
      </c>
      <c r="BI206" s="112">
        <f t="shared" si="43"/>
        <v>0</v>
      </c>
      <c r="BJ206" s="21" t="s">
        <v>124</v>
      </c>
      <c r="BK206" s="112">
        <f t="shared" si="44"/>
        <v>0</v>
      </c>
      <c r="BL206" s="21" t="s">
        <v>150</v>
      </c>
      <c r="BM206" s="21" t="s">
        <v>445</v>
      </c>
    </row>
    <row r="207" spans="2:65" s="1" customFormat="1" ht="22.5" customHeight="1">
      <c r="B207" s="38"/>
      <c r="C207" s="170" t="s">
        <v>446</v>
      </c>
      <c r="D207" s="170" t="s">
        <v>146</v>
      </c>
      <c r="E207" s="171" t="s">
        <v>447</v>
      </c>
      <c r="F207" s="285" t="s">
        <v>448</v>
      </c>
      <c r="G207" s="285"/>
      <c r="H207" s="285"/>
      <c r="I207" s="285"/>
      <c r="J207" s="172" t="s">
        <v>392</v>
      </c>
      <c r="K207" s="173">
        <v>5</v>
      </c>
      <c r="L207" s="286">
        <v>0</v>
      </c>
      <c r="M207" s="287"/>
      <c r="N207" s="288">
        <f t="shared" si="35"/>
        <v>0</v>
      </c>
      <c r="O207" s="288"/>
      <c r="P207" s="288"/>
      <c r="Q207" s="288"/>
      <c r="R207" s="40"/>
      <c r="T207" s="174" t="s">
        <v>22</v>
      </c>
      <c r="U207" s="47" t="s">
        <v>43</v>
      </c>
      <c r="V207" s="39"/>
      <c r="W207" s="175">
        <f t="shared" si="36"/>
        <v>0</v>
      </c>
      <c r="X207" s="175">
        <v>1.8400000000000001E-3</v>
      </c>
      <c r="Y207" s="175">
        <f t="shared" si="37"/>
        <v>9.1999999999999998E-3</v>
      </c>
      <c r="Z207" s="175">
        <v>0</v>
      </c>
      <c r="AA207" s="176">
        <f t="shared" si="38"/>
        <v>0</v>
      </c>
      <c r="AR207" s="21" t="s">
        <v>150</v>
      </c>
      <c r="AT207" s="21" t="s">
        <v>146</v>
      </c>
      <c r="AU207" s="21" t="s">
        <v>124</v>
      </c>
      <c r="AY207" s="21" t="s">
        <v>145</v>
      </c>
      <c r="BE207" s="112">
        <f t="shared" si="39"/>
        <v>0</v>
      </c>
      <c r="BF207" s="112">
        <f t="shared" si="40"/>
        <v>0</v>
      </c>
      <c r="BG207" s="112">
        <f t="shared" si="41"/>
        <v>0</v>
      </c>
      <c r="BH207" s="112">
        <f t="shared" si="42"/>
        <v>0</v>
      </c>
      <c r="BI207" s="112">
        <f t="shared" si="43"/>
        <v>0</v>
      </c>
      <c r="BJ207" s="21" t="s">
        <v>124</v>
      </c>
      <c r="BK207" s="112">
        <f t="shared" si="44"/>
        <v>0</v>
      </c>
      <c r="BL207" s="21" t="s">
        <v>150</v>
      </c>
      <c r="BM207" s="21" t="s">
        <v>449</v>
      </c>
    </row>
    <row r="208" spans="2:65" s="1" customFormat="1" ht="22.5" customHeight="1">
      <c r="B208" s="38"/>
      <c r="C208" s="170" t="s">
        <v>450</v>
      </c>
      <c r="D208" s="170" t="s">
        <v>146</v>
      </c>
      <c r="E208" s="171" t="s">
        <v>451</v>
      </c>
      <c r="F208" s="285" t="s">
        <v>452</v>
      </c>
      <c r="G208" s="285"/>
      <c r="H208" s="285"/>
      <c r="I208" s="285"/>
      <c r="J208" s="172" t="s">
        <v>392</v>
      </c>
      <c r="K208" s="173">
        <v>2</v>
      </c>
      <c r="L208" s="286">
        <v>0</v>
      </c>
      <c r="M208" s="287"/>
      <c r="N208" s="288">
        <f t="shared" si="35"/>
        <v>0</v>
      </c>
      <c r="O208" s="288"/>
      <c r="P208" s="288"/>
      <c r="Q208" s="288"/>
      <c r="R208" s="40"/>
      <c r="T208" s="174" t="s">
        <v>22</v>
      </c>
      <c r="U208" s="47" t="s">
        <v>43</v>
      </c>
      <c r="V208" s="39"/>
      <c r="W208" s="175">
        <f t="shared" si="36"/>
        <v>0</v>
      </c>
      <c r="X208" s="175">
        <v>1.8400000000000001E-3</v>
      </c>
      <c r="Y208" s="175">
        <f t="shared" si="37"/>
        <v>3.6800000000000001E-3</v>
      </c>
      <c r="Z208" s="175">
        <v>0</v>
      </c>
      <c r="AA208" s="176">
        <f t="shared" si="38"/>
        <v>0</v>
      </c>
      <c r="AR208" s="21" t="s">
        <v>150</v>
      </c>
      <c r="AT208" s="21" t="s">
        <v>146</v>
      </c>
      <c r="AU208" s="21" t="s">
        <v>124</v>
      </c>
      <c r="AY208" s="21" t="s">
        <v>145</v>
      </c>
      <c r="BE208" s="112">
        <f t="shared" si="39"/>
        <v>0</v>
      </c>
      <c r="BF208" s="112">
        <f t="shared" si="40"/>
        <v>0</v>
      </c>
      <c r="BG208" s="112">
        <f t="shared" si="41"/>
        <v>0</v>
      </c>
      <c r="BH208" s="112">
        <f t="shared" si="42"/>
        <v>0</v>
      </c>
      <c r="BI208" s="112">
        <f t="shared" si="43"/>
        <v>0</v>
      </c>
      <c r="BJ208" s="21" t="s">
        <v>124</v>
      </c>
      <c r="BK208" s="112">
        <f t="shared" si="44"/>
        <v>0</v>
      </c>
      <c r="BL208" s="21" t="s">
        <v>150</v>
      </c>
      <c r="BM208" s="21" t="s">
        <v>453</v>
      </c>
    </row>
    <row r="209" spans="2:65" s="1" customFormat="1" ht="31.5" customHeight="1">
      <c r="B209" s="38"/>
      <c r="C209" s="170" t="s">
        <v>454</v>
      </c>
      <c r="D209" s="170" t="s">
        <v>146</v>
      </c>
      <c r="E209" s="171" t="s">
        <v>455</v>
      </c>
      <c r="F209" s="285" t="s">
        <v>456</v>
      </c>
      <c r="G209" s="285"/>
      <c r="H209" s="285"/>
      <c r="I209" s="285"/>
      <c r="J209" s="172" t="s">
        <v>228</v>
      </c>
      <c r="K209" s="173">
        <v>0.41599999999999998</v>
      </c>
      <c r="L209" s="286">
        <v>0</v>
      </c>
      <c r="M209" s="287"/>
      <c r="N209" s="288">
        <f t="shared" si="35"/>
        <v>0</v>
      </c>
      <c r="O209" s="288"/>
      <c r="P209" s="288"/>
      <c r="Q209" s="288"/>
      <c r="R209" s="40"/>
      <c r="T209" s="174" t="s">
        <v>22</v>
      </c>
      <c r="U209" s="47" t="s">
        <v>43</v>
      </c>
      <c r="V209" s="39"/>
      <c r="W209" s="175">
        <f t="shared" si="36"/>
        <v>0</v>
      </c>
      <c r="X209" s="175">
        <v>0</v>
      </c>
      <c r="Y209" s="175">
        <f t="shared" si="37"/>
        <v>0</v>
      </c>
      <c r="Z209" s="175">
        <v>0</v>
      </c>
      <c r="AA209" s="176">
        <f t="shared" si="38"/>
        <v>0</v>
      </c>
      <c r="AR209" s="21" t="s">
        <v>150</v>
      </c>
      <c r="AT209" s="21" t="s">
        <v>146</v>
      </c>
      <c r="AU209" s="21" t="s">
        <v>124</v>
      </c>
      <c r="AY209" s="21" t="s">
        <v>145</v>
      </c>
      <c r="BE209" s="112">
        <f t="shared" si="39"/>
        <v>0</v>
      </c>
      <c r="BF209" s="112">
        <f t="shared" si="40"/>
        <v>0</v>
      </c>
      <c r="BG209" s="112">
        <f t="shared" si="41"/>
        <v>0</v>
      </c>
      <c r="BH209" s="112">
        <f t="shared" si="42"/>
        <v>0</v>
      </c>
      <c r="BI209" s="112">
        <f t="shared" si="43"/>
        <v>0</v>
      </c>
      <c r="BJ209" s="21" t="s">
        <v>124</v>
      </c>
      <c r="BK209" s="112">
        <f t="shared" si="44"/>
        <v>0</v>
      </c>
      <c r="BL209" s="21" t="s">
        <v>150</v>
      </c>
      <c r="BM209" s="21" t="s">
        <v>457</v>
      </c>
    </row>
    <row r="210" spans="2:65" s="9" customFormat="1" ht="29.85" customHeight="1">
      <c r="B210" s="159"/>
      <c r="C210" s="160"/>
      <c r="D210" s="169" t="s">
        <v>116</v>
      </c>
      <c r="E210" s="169"/>
      <c r="F210" s="169"/>
      <c r="G210" s="169"/>
      <c r="H210" s="169"/>
      <c r="I210" s="169"/>
      <c r="J210" s="169"/>
      <c r="K210" s="169"/>
      <c r="L210" s="169"/>
      <c r="M210" s="169"/>
      <c r="N210" s="300">
        <f>BK210</f>
        <v>0</v>
      </c>
      <c r="O210" s="301"/>
      <c r="P210" s="301"/>
      <c r="Q210" s="301"/>
      <c r="R210" s="162"/>
      <c r="T210" s="163"/>
      <c r="U210" s="160"/>
      <c r="V210" s="160"/>
      <c r="W210" s="164">
        <f>SUM(W211:W212)</f>
        <v>0</v>
      </c>
      <c r="X210" s="160"/>
      <c r="Y210" s="164">
        <f>SUM(Y211:Y212)</f>
        <v>9.325E-2</v>
      </c>
      <c r="Z210" s="160"/>
      <c r="AA210" s="165">
        <f>SUM(AA211:AA212)</f>
        <v>0</v>
      </c>
      <c r="AR210" s="166" t="s">
        <v>124</v>
      </c>
      <c r="AT210" s="167" t="s">
        <v>75</v>
      </c>
      <c r="AU210" s="167" t="s">
        <v>81</v>
      </c>
      <c r="AY210" s="166" t="s">
        <v>145</v>
      </c>
      <c r="BK210" s="168">
        <f>SUM(BK211:BK212)</f>
        <v>0</v>
      </c>
    </row>
    <row r="211" spans="2:65" s="1" customFormat="1" ht="44.25" customHeight="1">
      <c r="B211" s="38"/>
      <c r="C211" s="170" t="s">
        <v>458</v>
      </c>
      <c r="D211" s="170" t="s">
        <v>146</v>
      </c>
      <c r="E211" s="171" t="s">
        <v>459</v>
      </c>
      <c r="F211" s="285" t="s">
        <v>460</v>
      </c>
      <c r="G211" s="285"/>
      <c r="H211" s="285"/>
      <c r="I211" s="285"/>
      <c r="J211" s="172" t="s">
        <v>392</v>
      </c>
      <c r="K211" s="173">
        <v>5</v>
      </c>
      <c r="L211" s="286">
        <v>0</v>
      </c>
      <c r="M211" s="287"/>
      <c r="N211" s="288">
        <f>ROUND(L211*K211,2)</f>
        <v>0</v>
      </c>
      <c r="O211" s="288"/>
      <c r="P211" s="288"/>
      <c r="Q211" s="288"/>
      <c r="R211" s="40"/>
      <c r="T211" s="174" t="s">
        <v>22</v>
      </c>
      <c r="U211" s="47" t="s">
        <v>43</v>
      </c>
      <c r="V211" s="39"/>
      <c r="W211" s="175">
        <f>V211*K211</f>
        <v>0</v>
      </c>
      <c r="X211" s="175">
        <v>1.865E-2</v>
      </c>
      <c r="Y211" s="175">
        <f>X211*K211</f>
        <v>9.325E-2</v>
      </c>
      <c r="Z211" s="175">
        <v>0</v>
      </c>
      <c r="AA211" s="176">
        <f>Z211*K211</f>
        <v>0</v>
      </c>
      <c r="AR211" s="21" t="s">
        <v>150</v>
      </c>
      <c r="AT211" s="21" t="s">
        <v>146</v>
      </c>
      <c r="AU211" s="21" t="s">
        <v>124</v>
      </c>
      <c r="AY211" s="21" t="s">
        <v>145</v>
      </c>
      <c r="BE211" s="112">
        <f>IF(U211="základní",N211,0)</f>
        <v>0</v>
      </c>
      <c r="BF211" s="112">
        <f>IF(U211="snížená",N211,0)</f>
        <v>0</v>
      </c>
      <c r="BG211" s="112">
        <f>IF(U211="zákl. přenesená",N211,0)</f>
        <v>0</v>
      </c>
      <c r="BH211" s="112">
        <f>IF(U211="sníž. přenesená",N211,0)</f>
        <v>0</v>
      </c>
      <c r="BI211" s="112">
        <f>IF(U211="nulová",N211,0)</f>
        <v>0</v>
      </c>
      <c r="BJ211" s="21" t="s">
        <v>124</v>
      </c>
      <c r="BK211" s="112">
        <f>ROUND(L211*K211,2)</f>
        <v>0</v>
      </c>
      <c r="BL211" s="21" t="s">
        <v>150</v>
      </c>
      <c r="BM211" s="21" t="s">
        <v>461</v>
      </c>
    </row>
    <row r="212" spans="2:65" s="1" customFormat="1" ht="31.5" customHeight="1">
      <c r="B212" s="38"/>
      <c r="C212" s="170" t="s">
        <v>462</v>
      </c>
      <c r="D212" s="170" t="s">
        <v>146</v>
      </c>
      <c r="E212" s="171" t="s">
        <v>463</v>
      </c>
      <c r="F212" s="285" t="s">
        <v>464</v>
      </c>
      <c r="G212" s="285"/>
      <c r="H212" s="285"/>
      <c r="I212" s="285"/>
      <c r="J212" s="172" t="s">
        <v>228</v>
      </c>
      <c r="K212" s="173">
        <v>9.2999999999999999E-2</v>
      </c>
      <c r="L212" s="286">
        <v>0</v>
      </c>
      <c r="M212" s="287"/>
      <c r="N212" s="288">
        <f>ROUND(L212*K212,2)</f>
        <v>0</v>
      </c>
      <c r="O212" s="288"/>
      <c r="P212" s="288"/>
      <c r="Q212" s="288"/>
      <c r="R212" s="40"/>
      <c r="T212" s="174" t="s">
        <v>22</v>
      </c>
      <c r="U212" s="47" t="s">
        <v>43</v>
      </c>
      <c r="V212" s="39"/>
      <c r="W212" s="175">
        <f>V212*K212</f>
        <v>0</v>
      </c>
      <c r="X212" s="175">
        <v>0</v>
      </c>
      <c r="Y212" s="175">
        <f>X212*K212</f>
        <v>0</v>
      </c>
      <c r="Z212" s="175">
        <v>0</v>
      </c>
      <c r="AA212" s="176">
        <f>Z212*K212</f>
        <v>0</v>
      </c>
      <c r="AR212" s="21" t="s">
        <v>150</v>
      </c>
      <c r="AT212" s="21" t="s">
        <v>146</v>
      </c>
      <c r="AU212" s="21" t="s">
        <v>124</v>
      </c>
      <c r="AY212" s="21" t="s">
        <v>145</v>
      </c>
      <c r="BE212" s="112">
        <f>IF(U212="základní",N212,0)</f>
        <v>0</v>
      </c>
      <c r="BF212" s="112">
        <f>IF(U212="snížená",N212,0)</f>
        <v>0</v>
      </c>
      <c r="BG212" s="112">
        <f>IF(U212="zákl. přenesená",N212,0)</f>
        <v>0</v>
      </c>
      <c r="BH212" s="112">
        <f>IF(U212="sníž. přenesená",N212,0)</f>
        <v>0</v>
      </c>
      <c r="BI212" s="112">
        <f>IF(U212="nulová",N212,0)</f>
        <v>0</v>
      </c>
      <c r="BJ212" s="21" t="s">
        <v>124</v>
      </c>
      <c r="BK212" s="112">
        <f>ROUND(L212*K212,2)</f>
        <v>0</v>
      </c>
      <c r="BL212" s="21" t="s">
        <v>150</v>
      </c>
      <c r="BM212" s="21" t="s">
        <v>465</v>
      </c>
    </row>
    <row r="213" spans="2:65" s="9" customFormat="1" ht="29.85" customHeight="1">
      <c r="B213" s="159"/>
      <c r="C213" s="160"/>
      <c r="D213" s="169" t="s">
        <v>117</v>
      </c>
      <c r="E213" s="169"/>
      <c r="F213" s="169"/>
      <c r="G213" s="169"/>
      <c r="H213" s="169"/>
      <c r="I213" s="169"/>
      <c r="J213" s="169"/>
      <c r="K213" s="169"/>
      <c r="L213" s="169"/>
      <c r="M213" s="169"/>
      <c r="N213" s="300">
        <f>BK213</f>
        <v>0</v>
      </c>
      <c r="O213" s="301"/>
      <c r="P213" s="301"/>
      <c r="Q213" s="301"/>
      <c r="R213" s="162"/>
      <c r="T213" s="163"/>
      <c r="U213" s="160"/>
      <c r="V213" s="160"/>
      <c r="W213" s="164">
        <f>W214</f>
        <v>0</v>
      </c>
      <c r="X213" s="160"/>
      <c r="Y213" s="164">
        <f>Y214</f>
        <v>5.9999999999999995E-4</v>
      </c>
      <c r="Z213" s="160"/>
      <c r="AA213" s="165">
        <f>AA214</f>
        <v>0</v>
      </c>
      <c r="AR213" s="166" t="s">
        <v>124</v>
      </c>
      <c r="AT213" s="167" t="s">
        <v>75</v>
      </c>
      <c r="AU213" s="167" t="s">
        <v>81</v>
      </c>
      <c r="AY213" s="166" t="s">
        <v>145</v>
      </c>
      <c r="BK213" s="168">
        <f>BK214</f>
        <v>0</v>
      </c>
    </row>
    <row r="214" spans="2:65" s="1" customFormat="1" ht="31.5" customHeight="1">
      <c r="B214" s="38"/>
      <c r="C214" s="170" t="s">
        <v>466</v>
      </c>
      <c r="D214" s="170" t="s">
        <v>146</v>
      </c>
      <c r="E214" s="171" t="s">
        <v>467</v>
      </c>
      <c r="F214" s="285" t="s">
        <v>468</v>
      </c>
      <c r="G214" s="285"/>
      <c r="H214" s="285"/>
      <c r="I214" s="285"/>
      <c r="J214" s="172" t="s">
        <v>186</v>
      </c>
      <c r="K214" s="173">
        <v>2</v>
      </c>
      <c r="L214" s="286">
        <v>0</v>
      </c>
      <c r="M214" s="287"/>
      <c r="N214" s="288">
        <f>ROUND(L214*K214,2)</f>
        <v>0</v>
      </c>
      <c r="O214" s="288"/>
      <c r="P214" s="288"/>
      <c r="Q214" s="288"/>
      <c r="R214" s="40"/>
      <c r="T214" s="174" t="s">
        <v>22</v>
      </c>
      <c r="U214" s="47" t="s">
        <v>43</v>
      </c>
      <c r="V214" s="39"/>
      <c r="W214" s="175">
        <f>V214*K214</f>
        <v>0</v>
      </c>
      <c r="X214" s="175">
        <v>2.9999999999999997E-4</v>
      </c>
      <c r="Y214" s="175">
        <f>X214*K214</f>
        <v>5.9999999999999995E-4</v>
      </c>
      <c r="Z214" s="175">
        <v>0</v>
      </c>
      <c r="AA214" s="176">
        <f>Z214*K214</f>
        <v>0</v>
      </c>
      <c r="AR214" s="21" t="s">
        <v>150</v>
      </c>
      <c r="AT214" s="21" t="s">
        <v>146</v>
      </c>
      <c r="AU214" s="21" t="s">
        <v>124</v>
      </c>
      <c r="AY214" s="21" t="s">
        <v>145</v>
      </c>
      <c r="BE214" s="112">
        <f>IF(U214="základní",N214,0)</f>
        <v>0</v>
      </c>
      <c r="BF214" s="112">
        <f>IF(U214="snížená",N214,0)</f>
        <v>0</v>
      </c>
      <c r="BG214" s="112">
        <f>IF(U214="zákl. přenesená",N214,0)</f>
        <v>0</v>
      </c>
      <c r="BH214" s="112">
        <f>IF(U214="sníž. přenesená",N214,0)</f>
        <v>0</v>
      </c>
      <c r="BI214" s="112">
        <f>IF(U214="nulová",N214,0)</f>
        <v>0</v>
      </c>
      <c r="BJ214" s="21" t="s">
        <v>124</v>
      </c>
      <c r="BK214" s="112">
        <f>ROUND(L214*K214,2)</f>
        <v>0</v>
      </c>
      <c r="BL214" s="21" t="s">
        <v>150</v>
      </c>
      <c r="BM214" s="21" t="s">
        <v>469</v>
      </c>
    </row>
    <row r="215" spans="2:65" s="9" customFormat="1" ht="29.85" customHeight="1">
      <c r="B215" s="159"/>
      <c r="C215" s="160"/>
      <c r="D215" s="169" t="s">
        <v>118</v>
      </c>
      <c r="E215" s="169"/>
      <c r="F215" s="169"/>
      <c r="G215" s="169"/>
      <c r="H215" s="169"/>
      <c r="I215" s="169"/>
      <c r="J215" s="169"/>
      <c r="K215" s="169"/>
      <c r="L215" s="169"/>
      <c r="M215" s="169"/>
      <c r="N215" s="300">
        <f>BK215</f>
        <v>0</v>
      </c>
      <c r="O215" s="301"/>
      <c r="P215" s="301"/>
      <c r="Q215" s="301"/>
      <c r="R215" s="162"/>
      <c r="T215" s="163"/>
      <c r="U215" s="160"/>
      <c r="V215" s="160"/>
      <c r="W215" s="164">
        <f>SUM(W216:W217)</f>
        <v>0</v>
      </c>
      <c r="X215" s="160"/>
      <c r="Y215" s="164">
        <f>SUM(Y216:Y217)</f>
        <v>4.3800000000000002E-3</v>
      </c>
      <c r="Z215" s="160"/>
      <c r="AA215" s="165">
        <f>SUM(AA216:AA217)</f>
        <v>0</v>
      </c>
      <c r="AR215" s="166" t="s">
        <v>124</v>
      </c>
      <c r="AT215" s="167" t="s">
        <v>75</v>
      </c>
      <c r="AU215" s="167" t="s">
        <v>81</v>
      </c>
      <c r="AY215" s="166" t="s">
        <v>145</v>
      </c>
      <c r="BK215" s="168">
        <f>SUM(BK216:BK217)</f>
        <v>0</v>
      </c>
    </row>
    <row r="216" spans="2:65" s="1" customFormat="1" ht="31.5" customHeight="1">
      <c r="B216" s="38"/>
      <c r="C216" s="170" t="s">
        <v>470</v>
      </c>
      <c r="D216" s="170" t="s">
        <v>146</v>
      </c>
      <c r="E216" s="171" t="s">
        <v>471</v>
      </c>
      <c r="F216" s="285" t="s">
        <v>472</v>
      </c>
      <c r="G216" s="285"/>
      <c r="H216" s="285"/>
      <c r="I216" s="285"/>
      <c r="J216" s="172" t="s">
        <v>392</v>
      </c>
      <c r="K216" s="173">
        <v>1</v>
      </c>
      <c r="L216" s="286">
        <v>0</v>
      </c>
      <c r="M216" s="287"/>
      <c r="N216" s="288">
        <f>ROUND(L216*K216,2)</f>
        <v>0</v>
      </c>
      <c r="O216" s="288"/>
      <c r="P216" s="288"/>
      <c r="Q216" s="288"/>
      <c r="R216" s="40"/>
      <c r="T216" s="174" t="s">
        <v>22</v>
      </c>
      <c r="U216" s="47" t="s">
        <v>43</v>
      </c>
      <c r="V216" s="39"/>
      <c r="W216" s="175">
        <f>V216*K216</f>
        <v>0</v>
      </c>
      <c r="X216" s="175">
        <v>2.1900000000000001E-3</v>
      </c>
      <c r="Y216" s="175">
        <f>X216*K216</f>
        <v>2.1900000000000001E-3</v>
      </c>
      <c r="Z216" s="175">
        <v>0</v>
      </c>
      <c r="AA216" s="176">
        <f>Z216*K216</f>
        <v>0</v>
      </c>
      <c r="AR216" s="21" t="s">
        <v>150</v>
      </c>
      <c r="AT216" s="21" t="s">
        <v>146</v>
      </c>
      <c r="AU216" s="21" t="s">
        <v>124</v>
      </c>
      <c r="AY216" s="21" t="s">
        <v>145</v>
      </c>
      <c r="BE216" s="112">
        <f>IF(U216="základní",N216,0)</f>
        <v>0</v>
      </c>
      <c r="BF216" s="112">
        <f>IF(U216="snížená",N216,0)</f>
        <v>0</v>
      </c>
      <c r="BG216" s="112">
        <f>IF(U216="zákl. přenesená",N216,0)</f>
        <v>0</v>
      </c>
      <c r="BH216" s="112">
        <f>IF(U216="sníž. přenesená",N216,0)</f>
        <v>0</v>
      </c>
      <c r="BI216" s="112">
        <f>IF(U216="nulová",N216,0)</f>
        <v>0</v>
      </c>
      <c r="BJ216" s="21" t="s">
        <v>124</v>
      </c>
      <c r="BK216" s="112">
        <f>ROUND(L216*K216,2)</f>
        <v>0</v>
      </c>
      <c r="BL216" s="21" t="s">
        <v>150</v>
      </c>
      <c r="BM216" s="21" t="s">
        <v>473</v>
      </c>
    </row>
    <row r="217" spans="2:65" s="1" customFormat="1" ht="44.25" customHeight="1">
      <c r="B217" s="38"/>
      <c r="C217" s="170" t="s">
        <v>474</v>
      </c>
      <c r="D217" s="170" t="s">
        <v>146</v>
      </c>
      <c r="E217" s="171" t="s">
        <v>475</v>
      </c>
      <c r="F217" s="285" t="s">
        <v>476</v>
      </c>
      <c r="G217" s="285"/>
      <c r="H217" s="285"/>
      <c r="I217" s="285"/>
      <c r="J217" s="172" t="s">
        <v>392</v>
      </c>
      <c r="K217" s="173">
        <v>1</v>
      </c>
      <c r="L217" s="286">
        <v>0</v>
      </c>
      <c r="M217" s="287"/>
      <c r="N217" s="288">
        <f>ROUND(L217*K217,2)</f>
        <v>0</v>
      </c>
      <c r="O217" s="288"/>
      <c r="P217" s="288"/>
      <c r="Q217" s="288"/>
      <c r="R217" s="40"/>
      <c r="T217" s="174" t="s">
        <v>22</v>
      </c>
      <c r="U217" s="47" t="s">
        <v>43</v>
      </c>
      <c r="V217" s="39"/>
      <c r="W217" s="175">
        <f>V217*K217</f>
        <v>0</v>
      </c>
      <c r="X217" s="175">
        <v>2.1900000000000001E-3</v>
      </c>
      <c r="Y217" s="175">
        <f>X217*K217</f>
        <v>2.1900000000000001E-3</v>
      </c>
      <c r="Z217" s="175">
        <v>0</v>
      </c>
      <c r="AA217" s="176">
        <f>Z217*K217</f>
        <v>0</v>
      </c>
      <c r="AR217" s="21" t="s">
        <v>150</v>
      </c>
      <c r="AT217" s="21" t="s">
        <v>146</v>
      </c>
      <c r="AU217" s="21" t="s">
        <v>124</v>
      </c>
      <c r="AY217" s="21" t="s">
        <v>145</v>
      </c>
      <c r="BE217" s="112">
        <f>IF(U217="základní",N217,0)</f>
        <v>0</v>
      </c>
      <c r="BF217" s="112">
        <f>IF(U217="snížená",N217,0)</f>
        <v>0</v>
      </c>
      <c r="BG217" s="112">
        <f>IF(U217="zákl. přenesená",N217,0)</f>
        <v>0</v>
      </c>
      <c r="BH217" s="112">
        <f>IF(U217="sníž. přenesená",N217,0)</f>
        <v>0</v>
      </c>
      <c r="BI217" s="112">
        <f>IF(U217="nulová",N217,0)</f>
        <v>0</v>
      </c>
      <c r="BJ217" s="21" t="s">
        <v>124</v>
      </c>
      <c r="BK217" s="112">
        <f>ROUND(L217*K217,2)</f>
        <v>0</v>
      </c>
      <c r="BL217" s="21" t="s">
        <v>150</v>
      </c>
      <c r="BM217" s="21" t="s">
        <v>477</v>
      </c>
    </row>
    <row r="218" spans="2:65" s="9" customFormat="1" ht="29.85" customHeight="1">
      <c r="B218" s="159"/>
      <c r="C218" s="160"/>
      <c r="D218" s="169" t="s">
        <v>119</v>
      </c>
      <c r="E218" s="169"/>
      <c r="F218" s="169"/>
      <c r="G218" s="169"/>
      <c r="H218" s="169"/>
      <c r="I218" s="169"/>
      <c r="J218" s="169"/>
      <c r="K218" s="169"/>
      <c r="L218" s="169"/>
      <c r="M218" s="169"/>
      <c r="N218" s="300">
        <f>BK218</f>
        <v>0</v>
      </c>
      <c r="O218" s="301"/>
      <c r="P218" s="301"/>
      <c r="Q218" s="301"/>
      <c r="R218" s="162"/>
      <c r="T218" s="163"/>
      <c r="U218" s="160"/>
      <c r="V218" s="160"/>
      <c r="W218" s="164">
        <f>SUM(W219:W220)</f>
        <v>0</v>
      </c>
      <c r="X218" s="160"/>
      <c r="Y218" s="164">
        <f>SUM(Y219:Y220)</f>
        <v>2.0400000000000001E-3</v>
      </c>
      <c r="Z218" s="160"/>
      <c r="AA218" s="165">
        <f>SUM(AA219:AA220)</f>
        <v>0</v>
      </c>
      <c r="AR218" s="166" t="s">
        <v>124</v>
      </c>
      <c r="AT218" s="167" t="s">
        <v>75</v>
      </c>
      <c r="AU218" s="167" t="s">
        <v>81</v>
      </c>
      <c r="AY218" s="166" t="s">
        <v>145</v>
      </c>
      <c r="BK218" s="168">
        <f>SUM(BK219:BK220)</f>
        <v>0</v>
      </c>
    </row>
    <row r="219" spans="2:65" s="1" customFormat="1" ht="31.5" customHeight="1">
      <c r="B219" s="38"/>
      <c r="C219" s="170" t="s">
        <v>478</v>
      </c>
      <c r="D219" s="170" t="s">
        <v>146</v>
      </c>
      <c r="E219" s="171" t="s">
        <v>479</v>
      </c>
      <c r="F219" s="285" t="s">
        <v>480</v>
      </c>
      <c r="G219" s="285"/>
      <c r="H219" s="285"/>
      <c r="I219" s="285"/>
      <c r="J219" s="172" t="s">
        <v>186</v>
      </c>
      <c r="K219" s="173">
        <v>1</v>
      </c>
      <c r="L219" s="286">
        <v>0</v>
      </c>
      <c r="M219" s="287"/>
      <c r="N219" s="288">
        <f>ROUND(L219*K219,2)</f>
        <v>0</v>
      </c>
      <c r="O219" s="288"/>
      <c r="P219" s="288"/>
      <c r="Q219" s="288"/>
      <c r="R219" s="40"/>
      <c r="T219" s="174" t="s">
        <v>22</v>
      </c>
      <c r="U219" s="47" t="s">
        <v>43</v>
      </c>
      <c r="V219" s="39"/>
      <c r="W219" s="175">
        <f>V219*K219</f>
        <v>0</v>
      </c>
      <c r="X219" s="175">
        <v>5.6999999999999998E-4</v>
      </c>
      <c r="Y219" s="175">
        <f>X219*K219</f>
        <v>5.6999999999999998E-4</v>
      </c>
      <c r="Z219" s="175">
        <v>0</v>
      </c>
      <c r="AA219" s="176">
        <f>Z219*K219</f>
        <v>0</v>
      </c>
      <c r="AR219" s="21" t="s">
        <v>150</v>
      </c>
      <c r="AT219" s="21" t="s">
        <v>146</v>
      </c>
      <c r="AU219" s="21" t="s">
        <v>124</v>
      </c>
      <c r="AY219" s="21" t="s">
        <v>145</v>
      </c>
      <c r="BE219" s="112">
        <f>IF(U219="základní",N219,0)</f>
        <v>0</v>
      </c>
      <c r="BF219" s="112">
        <f>IF(U219="snížená",N219,0)</f>
        <v>0</v>
      </c>
      <c r="BG219" s="112">
        <f>IF(U219="zákl. přenesená",N219,0)</f>
        <v>0</v>
      </c>
      <c r="BH219" s="112">
        <f>IF(U219="sníž. přenesená",N219,0)</f>
        <v>0</v>
      </c>
      <c r="BI219" s="112">
        <f>IF(U219="nulová",N219,0)</f>
        <v>0</v>
      </c>
      <c r="BJ219" s="21" t="s">
        <v>124</v>
      </c>
      <c r="BK219" s="112">
        <f>ROUND(L219*K219,2)</f>
        <v>0</v>
      </c>
      <c r="BL219" s="21" t="s">
        <v>150</v>
      </c>
      <c r="BM219" s="21" t="s">
        <v>481</v>
      </c>
    </row>
    <row r="220" spans="2:65" s="1" customFormat="1" ht="31.5" customHeight="1">
      <c r="B220" s="38"/>
      <c r="C220" s="170" t="s">
        <v>482</v>
      </c>
      <c r="D220" s="170" t="s">
        <v>146</v>
      </c>
      <c r="E220" s="171" t="s">
        <v>483</v>
      </c>
      <c r="F220" s="285" t="s">
        <v>484</v>
      </c>
      <c r="G220" s="285"/>
      <c r="H220" s="285"/>
      <c r="I220" s="285"/>
      <c r="J220" s="172" t="s">
        <v>186</v>
      </c>
      <c r="K220" s="173">
        <v>1</v>
      </c>
      <c r="L220" s="286">
        <v>0</v>
      </c>
      <c r="M220" s="287"/>
      <c r="N220" s="288">
        <f>ROUND(L220*K220,2)</f>
        <v>0</v>
      </c>
      <c r="O220" s="288"/>
      <c r="P220" s="288"/>
      <c r="Q220" s="288"/>
      <c r="R220" s="40"/>
      <c r="T220" s="174" t="s">
        <v>22</v>
      </c>
      <c r="U220" s="47" t="s">
        <v>43</v>
      </c>
      <c r="V220" s="39"/>
      <c r="W220" s="175">
        <f>V220*K220</f>
        <v>0</v>
      </c>
      <c r="X220" s="175">
        <v>1.47E-3</v>
      </c>
      <c r="Y220" s="175">
        <f>X220*K220</f>
        <v>1.47E-3</v>
      </c>
      <c r="Z220" s="175">
        <v>0</v>
      </c>
      <c r="AA220" s="176">
        <f>Z220*K220</f>
        <v>0</v>
      </c>
      <c r="AR220" s="21" t="s">
        <v>150</v>
      </c>
      <c r="AT220" s="21" t="s">
        <v>146</v>
      </c>
      <c r="AU220" s="21" t="s">
        <v>124</v>
      </c>
      <c r="AY220" s="21" t="s">
        <v>145</v>
      </c>
      <c r="BE220" s="112">
        <f>IF(U220="základní",N220,0)</f>
        <v>0</v>
      </c>
      <c r="BF220" s="112">
        <f>IF(U220="snížená",N220,0)</f>
        <v>0</v>
      </c>
      <c r="BG220" s="112">
        <f>IF(U220="zákl. přenesená",N220,0)</f>
        <v>0</v>
      </c>
      <c r="BH220" s="112">
        <f>IF(U220="sníž. přenesená",N220,0)</f>
        <v>0</v>
      </c>
      <c r="BI220" s="112">
        <f>IF(U220="nulová",N220,0)</f>
        <v>0</v>
      </c>
      <c r="BJ220" s="21" t="s">
        <v>124</v>
      </c>
      <c r="BK220" s="112">
        <f>ROUND(L220*K220,2)</f>
        <v>0</v>
      </c>
      <c r="BL220" s="21" t="s">
        <v>150</v>
      </c>
      <c r="BM220" s="21" t="s">
        <v>485</v>
      </c>
    </row>
    <row r="221" spans="2:65" s="1" customFormat="1" ht="49.9" customHeight="1">
      <c r="B221" s="38"/>
      <c r="C221" s="39"/>
      <c r="D221" s="161" t="s">
        <v>486</v>
      </c>
      <c r="E221" s="39"/>
      <c r="F221" s="39"/>
      <c r="G221" s="39"/>
      <c r="H221" s="39"/>
      <c r="I221" s="39"/>
      <c r="J221" s="39"/>
      <c r="K221" s="39"/>
      <c r="L221" s="39"/>
      <c r="M221" s="39"/>
      <c r="N221" s="302">
        <f t="shared" ref="N221:N226" si="45">BK221</f>
        <v>0</v>
      </c>
      <c r="O221" s="303"/>
      <c r="P221" s="303"/>
      <c r="Q221" s="303"/>
      <c r="R221" s="40"/>
      <c r="T221" s="145"/>
      <c r="U221" s="39"/>
      <c r="V221" s="39"/>
      <c r="W221" s="39"/>
      <c r="X221" s="39"/>
      <c r="Y221" s="39"/>
      <c r="Z221" s="39"/>
      <c r="AA221" s="81"/>
      <c r="AT221" s="21" t="s">
        <v>75</v>
      </c>
      <c r="AU221" s="21" t="s">
        <v>76</v>
      </c>
      <c r="AY221" s="21" t="s">
        <v>487</v>
      </c>
      <c r="BK221" s="112">
        <f>SUM(BK222:BK226)</f>
        <v>0</v>
      </c>
    </row>
    <row r="222" spans="2:65" s="1" customFormat="1" ht="22.35" customHeight="1">
      <c r="B222" s="38"/>
      <c r="C222" s="189" t="s">
        <v>22</v>
      </c>
      <c r="D222" s="189" t="s">
        <v>146</v>
      </c>
      <c r="E222" s="190" t="s">
        <v>22</v>
      </c>
      <c r="F222" s="295" t="s">
        <v>22</v>
      </c>
      <c r="G222" s="295"/>
      <c r="H222" s="295"/>
      <c r="I222" s="295"/>
      <c r="J222" s="191" t="s">
        <v>22</v>
      </c>
      <c r="K222" s="192"/>
      <c r="L222" s="286"/>
      <c r="M222" s="288"/>
      <c r="N222" s="288">
        <f t="shared" si="45"/>
        <v>0</v>
      </c>
      <c r="O222" s="288"/>
      <c r="P222" s="288"/>
      <c r="Q222" s="288"/>
      <c r="R222" s="40"/>
      <c r="T222" s="174" t="s">
        <v>22</v>
      </c>
      <c r="U222" s="193" t="s">
        <v>43</v>
      </c>
      <c r="V222" s="39"/>
      <c r="W222" s="39"/>
      <c r="X222" s="39"/>
      <c r="Y222" s="39"/>
      <c r="Z222" s="39"/>
      <c r="AA222" s="81"/>
      <c r="AT222" s="21" t="s">
        <v>487</v>
      </c>
      <c r="AU222" s="21" t="s">
        <v>81</v>
      </c>
      <c r="AY222" s="21" t="s">
        <v>487</v>
      </c>
      <c r="BE222" s="112">
        <f>IF(U222="základní",N222,0)</f>
        <v>0</v>
      </c>
      <c r="BF222" s="112">
        <f>IF(U222="snížená",N222,0)</f>
        <v>0</v>
      </c>
      <c r="BG222" s="112">
        <f>IF(U222="zákl. přenesená",N222,0)</f>
        <v>0</v>
      </c>
      <c r="BH222" s="112">
        <f>IF(U222="sníž. přenesená",N222,0)</f>
        <v>0</v>
      </c>
      <c r="BI222" s="112">
        <f>IF(U222="nulová",N222,0)</f>
        <v>0</v>
      </c>
      <c r="BJ222" s="21" t="s">
        <v>124</v>
      </c>
      <c r="BK222" s="112">
        <f>L222*K222</f>
        <v>0</v>
      </c>
    </row>
    <row r="223" spans="2:65" s="1" customFormat="1" ht="22.35" customHeight="1">
      <c r="B223" s="38"/>
      <c r="C223" s="189" t="s">
        <v>22</v>
      </c>
      <c r="D223" s="189" t="s">
        <v>146</v>
      </c>
      <c r="E223" s="190" t="s">
        <v>22</v>
      </c>
      <c r="F223" s="295" t="s">
        <v>22</v>
      </c>
      <c r="G223" s="295"/>
      <c r="H223" s="295"/>
      <c r="I223" s="295"/>
      <c r="J223" s="191" t="s">
        <v>22</v>
      </c>
      <c r="K223" s="192"/>
      <c r="L223" s="286"/>
      <c r="M223" s="288"/>
      <c r="N223" s="288">
        <f t="shared" si="45"/>
        <v>0</v>
      </c>
      <c r="O223" s="288"/>
      <c r="P223" s="288"/>
      <c r="Q223" s="288"/>
      <c r="R223" s="40"/>
      <c r="T223" s="174" t="s">
        <v>22</v>
      </c>
      <c r="U223" s="193" t="s">
        <v>43</v>
      </c>
      <c r="V223" s="39"/>
      <c r="W223" s="39"/>
      <c r="X223" s="39"/>
      <c r="Y223" s="39"/>
      <c r="Z223" s="39"/>
      <c r="AA223" s="81"/>
      <c r="AT223" s="21" t="s">
        <v>487</v>
      </c>
      <c r="AU223" s="21" t="s">
        <v>81</v>
      </c>
      <c r="AY223" s="21" t="s">
        <v>487</v>
      </c>
      <c r="BE223" s="112">
        <f>IF(U223="základní",N223,0)</f>
        <v>0</v>
      </c>
      <c r="BF223" s="112">
        <f>IF(U223="snížená",N223,0)</f>
        <v>0</v>
      </c>
      <c r="BG223" s="112">
        <f>IF(U223="zákl. přenesená",N223,0)</f>
        <v>0</v>
      </c>
      <c r="BH223" s="112">
        <f>IF(U223="sníž. přenesená",N223,0)</f>
        <v>0</v>
      </c>
      <c r="BI223" s="112">
        <f>IF(U223="nulová",N223,0)</f>
        <v>0</v>
      </c>
      <c r="BJ223" s="21" t="s">
        <v>124</v>
      </c>
      <c r="BK223" s="112">
        <f>L223*K223</f>
        <v>0</v>
      </c>
    </row>
    <row r="224" spans="2:65" s="1" customFormat="1" ht="22.35" customHeight="1">
      <c r="B224" s="38"/>
      <c r="C224" s="189" t="s">
        <v>22</v>
      </c>
      <c r="D224" s="189" t="s">
        <v>146</v>
      </c>
      <c r="E224" s="190" t="s">
        <v>22</v>
      </c>
      <c r="F224" s="295" t="s">
        <v>22</v>
      </c>
      <c r="G224" s="295"/>
      <c r="H224" s="295"/>
      <c r="I224" s="295"/>
      <c r="J224" s="191" t="s">
        <v>22</v>
      </c>
      <c r="K224" s="192"/>
      <c r="L224" s="286"/>
      <c r="M224" s="288"/>
      <c r="N224" s="288">
        <f t="shared" si="45"/>
        <v>0</v>
      </c>
      <c r="O224" s="288"/>
      <c r="P224" s="288"/>
      <c r="Q224" s="288"/>
      <c r="R224" s="40"/>
      <c r="T224" s="174" t="s">
        <v>22</v>
      </c>
      <c r="U224" s="193" t="s">
        <v>43</v>
      </c>
      <c r="V224" s="39"/>
      <c r="W224" s="39"/>
      <c r="X224" s="39"/>
      <c r="Y224" s="39"/>
      <c r="Z224" s="39"/>
      <c r="AA224" s="81"/>
      <c r="AT224" s="21" t="s">
        <v>487</v>
      </c>
      <c r="AU224" s="21" t="s">
        <v>81</v>
      </c>
      <c r="AY224" s="21" t="s">
        <v>487</v>
      </c>
      <c r="BE224" s="112">
        <f>IF(U224="základní",N224,0)</f>
        <v>0</v>
      </c>
      <c r="BF224" s="112">
        <f>IF(U224="snížená",N224,0)</f>
        <v>0</v>
      </c>
      <c r="BG224" s="112">
        <f>IF(U224="zákl. přenesená",N224,0)</f>
        <v>0</v>
      </c>
      <c r="BH224" s="112">
        <f>IF(U224="sníž. přenesená",N224,0)</f>
        <v>0</v>
      </c>
      <c r="BI224" s="112">
        <f>IF(U224="nulová",N224,0)</f>
        <v>0</v>
      </c>
      <c r="BJ224" s="21" t="s">
        <v>124</v>
      </c>
      <c r="BK224" s="112">
        <f>L224*K224</f>
        <v>0</v>
      </c>
    </row>
    <row r="225" spans="2:63" s="1" customFormat="1" ht="22.35" customHeight="1">
      <c r="B225" s="38"/>
      <c r="C225" s="189" t="s">
        <v>22</v>
      </c>
      <c r="D225" s="189" t="s">
        <v>146</v>
      </c>
      <c r="E225" s="190" t="s">
        <v>22</v>
      </c>
      <c r="F225" s="295" t="s">
        <v>22</v>
      </c>
      <c r="G225" s="295"/>
      <c r="H225" s="295"/>
      <c r="I225" s="295"/>
      <c r="J225" s="191" t="s">
        <v>22</v>
      </c>
      <c r="K225" s="192"/>
      <c r="L225" s="286"/>
      <c r="M225" s="288"/>
      <c r="N225" s="288">
        <f t="shared" si="45"/>
        <v>0</v>
      </c>
      <c r="O225" s="288"/>
      <c r="P225" s="288"/>
      <c r="Q225" s="288"/>
      <c r="R225" s="40"/>
      <c r="T225" s="174" t="s">
        <v>22</v>
      </c>
      <c r="U225" s="193" t="s">
        <v>43</v>
      </c>
      <c r="V225" s="39"/>
      <c r="W225" s="39"/>
      <c r="X225" s="39"/>
      <c r="Y225" s="39"/>
      <c r="Z225" s="39"/>
      <c r="AA225" s="81"/>
      <c r="AT225" s="21" t="s">
        <v>487</v>
      </c>
      <c r="AU225" s="21" t="s">
        <v>81</v>
      </c>
      <c r="AY225" s="21" t="s">
        <v>487</v>
      </c>
      <c r="BE225" s="112">
        <f>IF(U225="základní",N225,0)</f>
        <v>0</v>
      </c>
      <c r="BF225" s="112">
        <f>IF(U225="snížená",N225,0)</f>
        <v>0</v>
      </c>
      <c r="BG225" s="112">
        <f>IF(U225="zákl. přenesená",N225,0)</f>
        <v>0</v>
      </c>
      <c r="BH225" s="112">
        <f>IF(U225="sníž. přenesená",N225,0)</f>
        <v>0</v>
      </c>
      <c r="BI225" s="112">
        <f>IF(U225="nulová",N225,0)</f>
        <v>0</v>
      </c>
      <c r="BJ225" s="21" t="s">
        <v>124</v>
      </c>
      <c r="BK225" s="112">
        <f>L225*K225</f>
        <v>0</v>
      </c>
    </row>
    <row r="226" spans="2:63" s="1" customFormat="1" ht="22.35" customHeight="1">
      <c r="B226" s="38"/>
      <c r="C226" s="189" t="s">
        <v>22</v>
      </c>
      <c r="D226" s="189" t="s">
        <v>146</v>
      </c>
      <c r="E226" s="190" t="s">
        <v>22</v>
      </c>
      <c r="F226" s="295" t="s">
        <v>22</v>
      </c>
      <c r="G226" s="295"/>
      <c r="H226" s="295"/>
      <c r="I226" s="295"/>
      <c r="J226" s="191" t="s">
        <v>22</v>
      </c>
      <c r="K226" s="192"/>
      <c r="L226" s="286"/>
      <c r="M226" s="288"/>
      <c r="N226" s="288">
        <f t="shared" si="45"/>
        <v>0</v>
      </c>
      <c r="O226" s="288"/>
      <c r="P226" s="288"/>
      <c r="Q226" s="288"/>
      <c r="R226" s="40"/>
      <c r="T226" s="174" t="s">
        <v>22</v>
      </c>
      <c r="U226" s="193" t="s">
        <v>43</v>
      </c>
      <c r="V226" s="59"/>
      <c r="W226" s="59"/>
      <c r="X226" s="59"/>
      <c r="Y226" s="59"/>
      <c r="Z226" s="59"/>
      <c r="AA226" s="61"/>
      <c r="AT226" s="21" t="s">
        <v>487</v>
      </c>
      <c r="AU226" s="21" t="s">
        <v>81</v>
      </c>
      <c r="AY226" s="21" t="s">
        <v>487</v>
      </c>
      <c r="BE226" s="112">
        <f>IF(U226="základní",N226,0)</f>
        <v>0</v>
      </c>
      <c r="BF226" s="112">
        <f>IF(U226="snížená",N226,0)</f>
        <v>0</v>
      </c>
      <c r="BG226" s="112">
        <f>IF(U226="zákl. přenesená",N226,0)</f>
        <v>0</v>
      </c>
      <c r="BH226" s="112">
        <f>IF(U226="sníž. přenesená",N226,0)</f>
        <v>0</v>
      </c>
      <c r="BI226" s="112">
        <f>IF(U226="nulová",N226,0)</f>
        <v>0</v>
      </c>
      <c r="BJ226" s="21" t="s">
        <v>124</v>
      </c>
      <c r="BK226" s="112">
        <f>L226*K226</f>
        <v>0</v>
      </c>
    </row>
    <row r="227" spans="2:63" s="1" customFormat="1" ht="6.95" customHeight="1">
      <c r="B227" s="62"/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4"/>
    </row>
  </sheetData>
  <sheetProtection algorithmName="SHA-512" hashValue="8tXX5mksEsznkbwKOYDgwPnws0bK/KEJst8QqPewa1mHrsTy1YJCQvEd8PmLXo/XBeLX3gKtvb5gr6I2yN0+Lg==" saltValue="KIdECVDQu24Xmg9pI7JPIA==" spinCount="100000" sheet="1" objects="1" scenarios="1" formatCells="0" formatColumns="0" formatRows="0" sort="0" autoFilter="0"/>
  <mergeCells count="349">
    <mergeCell ref="N210:Q210"/>
    <mergeCell ref="N213:Q213"/>
    <mergeCell ref="N215:Q215"/>
    <mergeCell ref="N218:Q218"/>
    <mergeCell ref="N221:Q221"/>
    <mergeCell ref="H1:K1"/>
    <mergeCell ref="S2:AC2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0:I220"/>
    <mergeCell ref="L220:M220"/>
    <mergeCell ref="N220:Q220"/>
    <mergeCell ref="F222:I222"/>
    <mergeCell ref="L222:M222"/>
    <mergeCell ref="N222:Q222"/>
    <mergeCell ref="F223:I223"/>
    <mergeCell ref="L223:M223"/>
    <mergeCell ref="N223:Q223"/>
    <mergeCell ref="F216:I216"/>
    <mergeCell ref="L216:M216"/>
    <mergeCell ref="N216:Q216"/>
    <mergeCell ref="F217:I217"/>
    <mergeCell ref="L217:M217"/>
    <mergeCell ref="N217:Q217"/>
    <mergeCell ref="F219:I219"/>
    <mergeCell ref="L219:M219"/>
    <mergeCell ref="N219:Q219"/>
    <mergeCell ref="F211:I211"/>
    <mergeCell ref="L211:M211"/>
    <mergeCell ref="N211:Q211"/>
    <mergeCell ref="F212:I212"/>
    <mergeCell ref="L212:M212"/>
    <mergeCell ref="N212:Q212"/>
    <mergeCell ref="F214:I214"/>
    <mergeCell ref="L214:M214"/>
    <mergeCell ref="N214:Q214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1:I191"/>
    <mergeCell ref="L191:M191"/>
    <mergeCell ref="N191:Q191"/>
    <mergeCell ref="F193:I193"/>
    <mergeCell ref="L193:M193"/>
    <mergeCell ref="N193:Q193"/>
    <mergeCell ref="F194:I194"/>
    <mergeCell ref="L194:M194"/>
    <mergeCell ref="N194:Q194"/>
    <mergeCell ref="N192:Q192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N185:Q185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L159:M159"/>
    <mergeCell ref="N159:Q159"/>
    <mergeCell ref="F151:I151"/>
    <mergeCell ref="F152:I152"/>
    <mergeCell ref="L152:M152"/>
    <mergeCell ref="N152:Q152"/>
    <mergeCell ref="F153:I153"/>
    <mergeCell ref="F154:I154"/>
    <mergeCell ref="L154:M154"/>
    <mergeCell ref="N154:Q154"/>
    <mergeCell ref="F155:I155"/>
    <mergeCell ref="F146:I146"/>
    <mergeCell ref="L146:M146"/>
    <mergeCell ref="N146:Q146"/>
    <mergeCell ref="F148:I148"/>
    <mergeCell ref="L148:M148"/>
    <mergeCell ref="N148:Q148"/>
    <mergeCell ref="F149:I149"/>
    <mergeCell ref="F150:I150"/>
    <mergeCell ref="L150:M150"/>
    <mergeCell ref="N150:Q150"/>
    <mergeCell ref="N147:Q147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2:I122"/>
    <mergeCell ref="L122:M122"/>
    <mergeCell ref="N122:Q122"/>
    <mergeCell ref="F126:I126"/>
    <mergeCell ref="L126:M126"/>
    <mergeCell ref="N126:Q126"/>
    <mergeCell ref="F127:I127"/>
    <mergeCell ref="L127:M127"/>
    <mergeCell ref="N127:Q127"/>
    <mergeCell ref="N123:Q123"/>
    <mergeCell ref="N124:Q124"/>
    <mergeCell ref="N125:Q125"/>
    <mergeCell ref="D104:H104"/>
    <mergeCell ref="N104:Q104"/>
    <mergeCell ref="N105:Q105"/>
    <mergeCell ref="L107:Q107"/>
    <mergeCell ref="C113:Q113"/>
    <mergeCell ref="F115:P115"/>
    <mergeCell ref="M117:P117"/>
    <mergeCell ref="M119:Q119"/>
    <mergeCell ref="M120:Q120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dataValidations count="2">
    <dataValidation type="list" allowBlank="1" showInputMessage="1" showErrorMessage="1" error="Povoleny jsou hodnoty K, M." sqref="D222:D227">
      <formula1>"K, M"</formula1>
    </dataValidation>
    <dataValidation type="list" allowBlank="1" showInputMessage="1" showErrorMessage="1" error="Povoleny jsou hodnoty základní, snížená, zákl. přenesená, sníž. přenesená, nulová." sqref="U222:U22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1"/>
      <c r="B1" s="15"/>
      <c r="C1" s="15"/>
      <c r="D1" s="16" t="s">
        <v>1</v>
      </c>
      <c r="E1" s="15"/>
      <c r="F1" s="17" t="s">
        <v>98</v>
      </c>
      <c r="G1" s="17"/>
      <c r="H1" s="304" t="s">
        <v>99</v>
      </c>
      <c r="I1" s="304"/>
      <c r="J1" s="304"/>
      <c r="K1" s="304"/>
      <c r="L1" s="17" t="s">
        <v>100</v>
      </c>
      <c r="M1" s="15"/>
      <c r="N1" s="15"/>
      <c r="O1" s="16" t="s">
        <v>101</v>
      </c>
      <c r="P1" s="15"/>
      <c r="Q1" s="15"/>
      <c r="R1" s="15"/>
      <c r="S1" s="17" t="s">
        <v>102</v>
      </c>
      <c r="T1" s="17"/>
      <c r="U1" s="121"/>
      <c r="V1" s="121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263" t="s">
        <v>8</v>
      </c>
      <c r="T2" s="264"/>
      <c r="U2" s="264"/>
      <c r="V2" s="264"/>
      <c r="W2" s="264"/>
      <c r="X2" s="264"/>
      <c r="Y2" s="264"/>
      <c r="Z2" s="264"/>
      <c r="AA2" s="264"/>
      <c r="AB2" s="264"/>
      <c r="AC2" s="264"/>
      <c r="AT2" s="21" t="s">
        <v>85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81</v>
      </c>
    </row>
    <row r="4" spans="1:66" ht="36.950000000000003" customHeight="1">
      <c r="B4" s="25"/>
      <c r="C4" s="220" t="s">
        <v>103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305" t="str">
        <f>'Rekapitulace stavby'!K6</f>
        <v>TUL - stavební úpravy obj. č. 376/1, Liberec-Harcov</v>
      </c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29"/>
      <c r="R6" s="26"/>
    </row>
    <row r="7" spans="1:66" s="1" customFormat="1" ht="32.85" customHeight="1">
      <c r="B7" s="38"/>
      <c r="C7" s="39"/>
      <c r="D7" s="32" t="s">
        <v>488</v>
      </c>
      <c r="E7" s="39"/>
      <c r="F7" s="226" t="s">
        <v>489</v>
      </c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6" t="str">
        <f>'Rekapitulace stavby'!AN8</f>
        <v>15.6.2017</v>
      </c>
      <c r="P9" s="267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4" t="str">
        <f>IF('Rekapitulace stavby'!AN10="","",'Rekapitulace stavby'!AN10)</f>
        <v/>
      </c>
      <c r="P11" s="224"/>
      <c r="Q11" s="39"/>
      <c r="R11" s="40"/>
    </row>
    <row r="12" spans="1:66" s="1" customFormat="1" ht="18" customHeight="1">
      <c r="B12" s="38"/>
      <c r="C12" s="39"/>
      <c r="D12" s="39"/>
      <c r="E12" s="31" t="str">
        <f>IF('Rekapitulace stavby'!E11="","",'Rekapitulace stavby'!E11)</f>
        <v xml:space="preserve"> 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24" t="str">
        <f>IF('Rekapitulace stavby'!AN11="","",'Rekapitulace stavby'!AN11)</f>
        <v/>
      </c>
      <c r="P12" s="224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68" t="s">
        <v>22</v>
      </c>
      <c r="P14" s="224"/>
      <c r="Q14" s="39"/>
      <c r="R14" s="40"/>
    </row>
    <row r="15" spans="1:66" s="1" customFormat="1" ht="18" customHeight="1">
      <c r="B15" s="38"/>
      <c r="C15" s="39"/>
      <c r="D15" s="39"/>
      <c r="E15" s="268" t="s">
        <v>104</v>
      </c>
      <c r="F15" s="269"/>
      <c r="G15" s="269"/>
      <c r="H15" s="269"/>
      <c r="I15" s="269"/>
      <c r="J15" s="269"/>
      <c r="K15" s="269"/>
      <c r="L15" s="269"/>
      <c r="M15" s="33" t="s">
        <v>30</v>
      </c>
      <c r="N15" s="39"/>
      <c r="O15" s="268" t="s">
        <v>22</v>
      </c>
      <c r="P15" s="224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4" t="str">
        <f>IF('Rekapitulace stavby'!AN16="","",'Rekapitulace stavby'!AN16)</f>
        <v/>
      </c>
      <c r="P17" s="224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24" t="str">
        <f>IF('Rekapitulace stavby'!AN17="","",'Rekapitulace stavby'!AN17)</f>
        <v/>
      </c>
      <c r="P18" s="224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4" t="str">
        <f>IF('Rekapitulace stavby'!AN19="","",'Rekapitulace stavby'!AN19)</f>
        <v/>
      </c>
      <c r="P20" s="224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24" t="str">
        <f>IF('Rekapitulace stavby'!AN20="","",'Rekapitulace stavby'!AN20)</f>
        <v/>
      </c>
      <c r="P21" s="224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9" t="s">
        <v>22</v>
      </c>
      <c r="F24" s="229"/>
      <c r="G24" s="229"/>
      <c r="H24" s="229"/>
      <c r="I24" s="229"/>
      <c r="J24" s="229"/>
      <c r="K24" s="229"/>
      <c r="L24" s="229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2" t="s">
        <v>105</v>
      </c>
      <c r="E27" s="39"/>
      <c r="F27" s="39"/>
      <c r="G27" s="39"/>
      <c r="H27" s="39"/>
      <c r="I27" s="39"/>
      <c r="J27" s="39"/>
      <c r="K27" s="39"/>
      <c r="L27" s="39"/>
      <c r="M27" s="230">
        <f>N88</f>
        <v>0</v>
      </c>
      <c r="N27" s="230"/>
      <c r="O27" s="230"/>
      <c r="P27" s="230"/>
      <c r="Q27" s="39"/>
      <c r="R27" s="40"/>
    </row>
    <row r="28" spans="2:18" s="1" customFormat="1" ht="14.45" customHeight="1">
      <c r="B28" s="38"/>
      <c r="C28" s="39"/>
      <c r="D28" s="37" t="s">
        <v>92</v>
      </c>
      <c r="E28" s="39"/>
      <c r="F28" s="39"/>
      <c r="G28" s="39"/>
      <c r="H28" s="39"/>
      <c r="I28" s="39"/>
      <c r="J28" s="39"/>
      <c r="K28" s="39"/>
      <c r="L28" s="39"/>
      <c r="M28" s="230">
        <f>N97</f>
        <v>0</v>
      </c>
      <c r="N28" s="230"/>
      <c r="O28" s="230"/>
      <c r="P28" s="230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3" t="s">
        <v>39</v>
      </c>
      <c r="E30" s="39"/>
      <c r="F30" s="39"/>
      <c r="G30" s="39"/>
      <c r="H30" s="39"/>
      <c r="I30" s="39"/>
      <c r="J30" s="39"/>
      <c r="K30" s="39"/>
      <c r="L30" s="39"/>
      <c r="M30" s="270">
        <f>ROUND(M27+M28,2)</f>
        <v>0</v>
      </c>
      <c r="N30" s="265"/>
      <c r="O30" s="265"/>
      <c r="P30" s="265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40</v>
      </c>
      <c r="E32" s="45" t="s">
        <v>41</v>
      </c>
      <c r="F32" s="46">
        <v>0.21</v>
      </c>
      <c r="G32" s="124" t="s">
        <v>42</v>
      </c>
      <c r="H32" s="271">
        <f>ROUND((((SUM(BE97:BE104)+SUM(BE122:BE191))+SUM(BE193:BE197))),2)</f>
        <v>0</v>
      </c>
      <c r="I32" s="265"/>
      <c r="J32" s="265"/>
      <c r="K32" s="39"/>
      <c r="L32" s="39"/>
      <c r="M32" s="271">
        <f>ROUND(((ROUND((SUM(BE97:BE104)+SUM(BE122:BE191)), 2)*F32)+SUM(BE193:BE197)*F32),2)</f>
        <v>0</v>
      </c>
      <c r="N32" s="265"/>
      <c r="O32" s="265"/>
      <c r="P32" s="265"/>
      <c r="Q32" s="39"/>
      <c r="R32" s="40"/>
    </row>
    <row r="33" spans="2:18" s="1" customFormat="1" ht="14.45" customHeight="1">
      <c r="B33" s="38"/>
      <c r="C33" s="39"/>
      <c r="D33" s="39"/>
      <c r="E33" s="45" t="s">
        <v>43</v>
      </c>
      <c r="F33" s="46">
        <v>0.15</v>
      </c>
      <c r="G33" s="124" t="s">
        <v>42</v>
      </c>
      <c r="H33" s="271">
        <f>ROUND((((SUM(BF97:BF104)+SUM(BF122:BF191))+SUM(BF193:BF197))),2)</f>
        <v>0</v>
      </c>
      <c r="I33" s="265"/>
      <c r="J33" s="265"/>
      <c r="K33" s="39"/>
      <c r="L33" s="39"/>
      <c r="M33" s="271">
        <f>ROUND(((ROUND((SUM(BF97:BF104)+SUM(BF122:BF191)), 2)*F33)+SUM(BF193:BF197)*F33),2)</f>
        <v>0</v>
      </c>
      <c r="N33" s="265"/>
      <c r="O33" s="265"/>
      <c r="P33" s="265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44</v>
      </c>
      <c r="F34" s="46">
        <v>0.21</v>
      </c>
      <c r="G34" s="124" t="s">
        <v>42</v>
      </c>
      <c r="H34" s="271">
        <f>ROUND((((SUM(BG97:BG104)+SUM(BG122:BG191))+SUM(BG193:BG197))),2)</f>
        <v>0</v>
      </c>
      <c r="I34" s="265"/>
      <c r="J34" s="265"/>
      <c r="K34" s="39"/>
      <c r="L34" s="39"/>
      <c r="M34" s="271">
        <v>0</v>
      </c>
      <c r="N34" s="265"/>
      <c r="O34" s="265"/>
      <c r="P34" s="265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45</v>
      </c>
      <c r="F35" s="46">
        <v>0.15</v>
      </c>
      <c r="G35" s="124" t="s">
        <v>42</v>
      </c>
      <c r="H35" s="271">
        <f>ROUND((((SUM(BH97:BH104)+SUM(BH122:BH191))+SUM(BH193:BH197))),2)</f>
        <v>0</v>
      </c>
      <c r="I35" s="265"/>
      <c r="J35" s="265"/>
      <c r="K35" s="39"/>
      <c r="L35" s="39"/>
      <c r="M35" s="271">
        <v>0</v>
      </c>
      <c r="N35" s="265"/>
      <c r="O35" s="265"/>
      <c r="P35" s="265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46</v>
      </c>
      <c r="F36" s="46">
        <v>0</v>
      </c>
      <c r="G36" s="124" t="s">
        <v>42</v>
      </c>
      <c r="H36" s="271">
        <f>ROUND((((SUM(BI97:BI104)+SUM(BI122:BI191))+SUM(BI193:BI197))),2)</f>
        <v>0</v>
      </c>
      <c r="I36" s="265"/>
      <c r="J36" s="265"/>
      <c r="K36" s="39"/>
      <c r="L36" s="39"/>
      <c r="M36" s="271">
        <v>0</v>
      </c>
      <c r="N36" s="265"/>
      <c r="O36" s="265"/>
      <c r="P36" s="265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0"/>
      <c r="D38" s="125" t="s">
        <v>47</v>
      </c>
      <c r="E38" s="82"/>
      <c r="F38" s="82"/>
      <c r="G38" s="126" t="s">
        <v>48</v>
      </c>
      <c r="H38" s="127" t="s">
        <v>49</v>
      </c>
      <c r="I38" s="82"/>
      <c r="J38" s="82"/>
      <c r="K38" s="82"/>
      <c r="L38" s="272">
        <f>SUM(M30:M36)</f>
        <v>0</v>
      </c>
      <c r="M38" s="272"/>
      <c r="N38" s="272"/>
      <c r="O38" s="272"/>
      <c r="P38" s="273"/>
      <c r="Q38" s="120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50</v>
      </c>
      <c r="E50" s="54"/>
      <c r="F50" s="54"/>
      <c r="G50" s="54"/>
      <c r="H50" s="55"/>
      <c r="I50" s="39"/>
      <c r="J50" s="53" t="s">
        <v>51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52</v>
      </c>
      <c r="E59" s="59"/>
      <c r="F59" s="59"/>
      <c r="G59" s="60" t="s">
        <v>53</v>
      </c>
      <c r="H59" s="61"/>
      <c r="I59" s="39"/>
      <c r="J59" s="58" t="s">
        <v>52</v>
      </c>
      <c r="K59" s="59"/>
      <c r="L59" s="59"/>
      <c r="M59" s="59"/>
      <c r="N59" s="60" t="s">
        <v>53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54</v>
      </c>
      <c r="E61" s="54"/>
      <c r="F61" s="54"/>
      <c r="G61" s="54"/>
      <c r="H61" s="55"/>
      <c r="I61" s="39"/>
      <c r="J61" s="53" t="s">
        <v>55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52</v>
      </c>
      <c r="E70" s="59"/>
      <c r="F70" s="59"/>
      <c r="G70" s="60" t="s">
        <v>53</v>
      </c>
      <c r="H70" s="61"/>
      <c r="I70" s="39"/>
      <c r="J70" s="58" t="s">
        <v>52</v>
      </c>
      <c r="K70" s="59"/>
      <c r="L70" s="59"/>
      <c r="M70" s="59"/>
      <c r="N70" s="60" t="s">
        <v>53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0"/>
    </row>
    <row r="76" spans="2:21" s="1" customFormat="1" ht="36.950000000000003" customHeight="1">
      <c r="B76" s="38"/>
      <c r="C76" s="220" t="s">
        <v>106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40"/>
      <c r="T76" s="131"/>
      <c r="U76" s="131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1"/>
      <c r="U77" s="131"/>
    </row>
    <row r="78" spans="2:21" s="1" customFormat="1" ht="30" customHeight="1">
      <c r="B78" s="38"/>
      <c r="C78" s="33" t="s">
        <v>19</v>
      </c>
      <c r="D78" s="39"/>
      <c r="E78" s="39"/>
      <c r="F78" s="305" t="str">
        <f>F6</f>
        <v>TUL - stavební úpravy obj. č. 376/1, Liberec-Harcov</v>
      </c>
      <c r="G78" s="306"/>
      <c r="H78" s="306"/>
      <c r="I78" s="306"/>
      <c r="J78" s="306"/>
      <c r="K78" s="306"/>
      <c r="L78" s="306"/>
      <c r="M78" s="306"/>
      <c r="N78" s="306"/>
      <c r="O78" s="306"/>
      <c r="P78" s="306"/>
      <c r="Q78" s="39"/>
      <c r="R78" s="40"/>
      <c r="T78" s="131"/>
      <c r="U78" s="131"/>
    </row>
    <row r="79" spans="2:21" s="1" customFormat="1" ht="36.950000000000003" customHeight="1">
      <c r="B79" s="38"/>
      <c r="C79" s="72" t="s">
        <v>488</v>
      </c>
      <c r="D79" s="39"/>
      <c r="E79" s="39"/>
      <c r="F79" s="240" t="str">
        <f>F7</f>
        <v>01 - Venkovní vodovod</v>
      </c>
      <c r="G79" s="265"/>
      <c r="H79" s="265"/>
      <c r="I79" s="265"/>
      <c r="J79" s="265"/>
      <c r="K79" s="265"/>
      <c r="L79" s="265"/>
      <c r="M79" s="265"/>
      <c r="N79" s="265"/>
      <c r="O79" s="265"/>
      <c r="P79" s="265"/>
      <c r="Q79" s="39"/>
      <c r="R79" s="40"/>
      <c r="T79" s="131"/>
      <c r="U79" s="131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1"/>
      <c r="U80" s="131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67" t="str">
        <f>IF(O9="","",O9)</f>
        <v>15.6.2017</v>
      </c>
      <c r="N81" s="267"/>
      <c r="O81" s="267"/>
      <c r="P81" s="267"/>
      <c r="Q81" s="39"/>
      <c r="R81" s="40"/>
      <c r="T81" s="131"/>
      <c r="U81" s="131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1"/>
      <c r="U82" s="131"/>
    </row>
    <row r="83" spans="2:47" s="1" customFormat="1">
      <c r="B83" s="38"/>
      <c r="C83" s="33" t="s">
        <v>28</v>
      </c>
      <c r="D83" s="39"/>
      <c r="E83" s="39"/>
      <c r="F83" s="31" t="str">
        <f>E12</f>
        <v xml:space="preserve"> </v>
      </c>
      <c r="G83" s="39"/>
      <c r="H83" s="39"/>
      <c r="I83" s="39"/>
      <c r="J83" s="39"/>
      <c r="K83" s="33" t="s">
        <v>33</v>
      </c>
      <c r="L83" s="39"/>
      <c r="M83" s="224" t="str">
        <f>E18</f>
        <v xml:space="preserve"> </v>
      </c>
      <c r="N83" s="224"/>
      <c r="O83" s="224"/>
      <c r="P83" s="224"/>
      <c r="Q83" s="224"/>
      <c r="R83" s="40"/>
      <c r="T83" s="131"/>
      <c r="U83" s="131"/>
    </row>
    <row r="84" spans="2:47" s="1" customFormat="1" ht="14.45" customHeight="1">
      <c r="B84" s="38"/>
      <c r="C84" s="33" t="s">
        <v>31</v>
      </c>
      <c r="D84" s="39"/>
      <c r="E84" s="39"/>
      <c r="F84" s="31" t="str">
        <f>IF(E15="","",E15)</f>
        <v>Ing. Michal Vodňanský</v>
      </c>
      <c r="G84" s="39"/>
      <c r="H84" s="39"/>
      <c r="I84" s="39"/>
      <c r="J84" s="39"/>
      <c r="K84" s="33" t="s">
        <v>35</v>
      </c>
      <c r="L84" s="39"/>
      <c r="M84" s="224" t="str">
        <f>E21</f>
        <v xml:space="preserve"> </v>
      </c>
      <c r="N84" s="224"/>
      <c r="O84" s="224"/>
      <c r="P84" s="224"/>
      <c r="Q84" s="224"/>
      <c r="R84" s="40"/>
      <c r="T84" s="131"/>
      <c r="U84" s="131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1"/>
      <c r="U85" s="131"/>
    </row>
    <row r="86" spans="2:47" s="1" customFormat="1" ht="29.25" customHeight="1">
      <c r="B86" s="38"/>
      <c r="C86" s="274" t="s">
        <v>107</v>
      </c>
      <c r="D86" s="275"/>
      <c r="E86" s="275"/>
      <c r="F86" s="275"/>
      <c r="G86" s="275"/>
      <c r="H86" s="120"/>
      <c r="I86" s="120"/>
      <c r="J86" s="120"/>
      <c r="K86" s="120"/>
      <c r="L86" s="120"/>
      <c r="M86" s="120"/>
      <c r="N86" s="274" t="s">
        <v>108</v>
      </c>
      <c r="O86" s="275"/>
      <c r="P86" s="275"/>
      <c r="Q86" s="275"/>
      <c r="R86" s="40"/>
      <c r="T86" s="131"/>
      <c r="U86" s="131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1"/>
      <c r="U87" s="131"/>
    </row>
    <row r="88" spans="2:47" s="1" customFormat="1" ht="29.25" customHeight="1">
      <c r="B88" s="38"/>
      <c r="C88" s="132" t="s">
        <v>109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61">
        <f>N122</f>
        <v>0</v>
      </c>
      <c r="O88" s="276"/>
      <c r="P88" s="276"/>
      <c r="Q88" s="276"/>
      <c r="R88" s="40"/>
      <c r="T88" s="131"/>
      <c r="U88" s="131"/>
      <c r="AU88" s="21" t="s">
        <v>110</v>
      </c>
    </row>
    <row r="89" spans="2:47" s="6" customFormat="1" ht="24.95" customHeight="1">
      <c r="B89" s="133"/>
      <c r="C89" s="134"/>
      <c r="D89" s="135" t="s">
        <v>490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77">
        <f>N123</f>
        <v>0</v>
      </c>
      <c r="O89" s="278"/>
      <c r="P89" s="278"/>
      <c r="Q89" s="278"/>
      <c r="R89" s="136"/>
      <c r="T89" s="137"/>
      <c r="U89" s="137"/>
    </row>
    <row r="90" spans="2:47" s="7" customFormat="1" ht="19.899999999999999" customHeight="1">
      <c r="B90" s="138"/>
      <c r="C90" s="139"/>
      <c r="D90" s="108" t="s">
        <v>491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57">
        <f>N124</f>
        <v>0</v>
      </c>
      <c r="O90" s="279"/>
      <c r="P90" s="279"/>
      <c r="Q90" s="279"/>
      <c r="R90" s="140"/>
      <c r="T90" s="141"/>
      <c r="U90" s="141"/>
    </row>
    <row r="91" spans="2:47" s="7" customFormat="1" ht="19.899999999999999" customHeight="1">
      <c r="B91" s="138"/>
      <c r="C91" s="139"/>
      <c r="D91" s="108" t="s">
        <v>492</v>
      </c>
      <c r="E91" s="139"/>
      <c r="F91" s="139"/>
      <c r="G91" s="139"/>
      <c r="H91" s="139"/>
      <c r="I91" s="139"/>
      <c r="J91" s="139"/>
      <c r="K91" s="139"/>
      <c r="L91" s="139"/>
      <c r="M91" s="139"/>
      <c r="N91" s="257">
        <f>N177</f>
        <v>0</v>
      </c>
      <c r="O91" s="279"/>
      <c r="P91" s="279"/>
      <c r="Q91" s="279"/>
      <c r="R91" s="140"/>
      <c r="T91" s="141"/>
      <c r="U91" s="141"/>
    </row>
    <row r="92" spans="2:47" s="7" customFormat="1" ht="19.899999999999999" customHeight="1">
      <c r="B92" s="138"/>
      <c r="C92" s="139"/>
      <c r="D92" s="108" t="s">
        <v>493</v>
      </c>
      <c r="E92" s="139"/>
      <c r="F92" s="139"/>
      <c r="G92" s="139"/>
      <c r="H92" s="139"/>
      <c r="I92" s="139"/>
      <c r="J92" s="139"/>
      <c r="K92" s="139"/>
      <c r="L92" s="139"/>
      <c r="M92" s="139"/>
      <c r="N92" s="257">
        <f>N179</f>
        <v>0</v>
      </c>
      <c r="O92" s="279"/>
      <c r="P92" s="279"/>
      <c r="Q92" s="279"/>
      <c r="R92" s="140"/>
      <c r="T92" s="141"/>
      <c r="U92" s="141"/>
    </row>
    <row r="93" spans="2:47" s="7" customFormat="1" ht="19.899999999999999" customHeight="1">
      <c r="B93" s="138"/>
      <c r="C93" s="139"/>
      <c r="D93" s="108" t="s">
        <v>494</v>
      </c>
      <c r="E93" s="139"/>
      <c r="F93" s="139"/>
      <c r="G93" s="139"/>
      <c r="H93" s="139"/>
      <c r="I93" s="139"/>
      <c r="J93" s="139"/>
      <c r="K93" s="139"/>
      <c r="L93" s="139"/>
      <c r="M93" s="139"/>
      <c r="N93" s="257">
        <f>N182</f>
        <v>0</v>
      </c>
      <c r="O93" s="279"/>
      <c r="P93" s="279"/>
      <c r="Q93" s="279"/>
      <c r="R93" s="140"/>
      <c r="T93" s="141"/>
      <c r="U93" s="141"/>
    </row>
    <row r="94" spans="2:47" s="7" customFormat="1" ht="19.899999999999999" customHeight="1">
      <c r="B94" s="138"/>
      <c r="C94" s="139"/>
      <c r="D94" s="108" t="s">
        <v>495</v>
      </c>
      <c r="E94" s="139"/>
      <c r="F94" s="139"/>
      <c r="G94" s="139"/>
      <c r="H94" s="139"/>
      <c r="I94" s="139"/>
      <c r="J94" s="139"/>
      <c r="K94" s="139"/>
      <c r="L94" s="139"/>
      <c r="M94" s="139"/>
      <c r="N94" s="257">
        <f>N190</f>
        <v>0</v>
      </c>
      <c r="O94" s="279"/>
      <c r="P94" s="279"/>
      <c r="Q94" s="279"/>
      <c r="R94" s="140"/>
      <c r="T94" s="141"/>
      <c r="U94" s="141"/>
    </row>
    <row r="95" spans="2:47" s="6" customFormat="1" ht="21.75" customHeight="1">
      <c r="B95" s="133"/>
      <c r="C95" s="134"/>
      <c r="D95" s="135" t="s">
        <v>120</v>
      </c>
      <c r="E95" s="134"/>
      <c r="F95" s="134"/>
      <c r="G95" s="134"/>
      <c r="H95" s="134"/>
      <c r="I95" s="134"/>
      <c r="J95" s="134"/>
      <c r="K95" s="134"/>
      <c r="L95" s="134"/>
      <c r="M95" s="134"/>
      <c r="N95" s="280">
        <f>N192</f>
        <v>0</v>
      </c>
      <c r="O95" s="278"/>
      <c r="P95" s="278"/>
      <c r="Q95" s="278"/>
      <c r="R95" s="136"/>
      <c r="T95" s="137"/>
      <c r="U95" s="137"/>
    </row>
    <row r="96" spans="2:47" s="1" customFormat="1" ht="21.75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40"/>
      <c r="T96" s="131"/>
      <c r="U96" s="131"/>
    </row>
    <row r="97" spans="2:65" s="1" customFormat="1" ht="29.25" customHeight="1">
      <c r="B97" s="38"/>
      <c r="C97" s="132" t="s">
        <v>121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276">
        <f>ROUND(N98+N99+N100+N101+N102+N103,2)</f>
        <v>0</v>
      </c>
      <c r="O97" s="281"/>
      <c r="P97" s="281"/>
      <c r="Q97" s="281"/>
      <c r="R97" s="40"/>
      <c r="T97" s="142"/>
      <c r="U97" s="143" t="s">
        <v>40</v>
      </c>
    </row>
    <row r="98" spans="2:65" s="1" customFormat="1" ht="18" customHeight="1">
      <c r="B98" s="38"/>
      <c r="C98" s="39"/>
      <c r="D98" s="258" t="s">
        <v>122</v>
      </c>
      <c r="E98" s="259"/>
      <c r="F98" s="259"/>
      <c r="G98" s="259"/>
      <c r="H98" s="259"/>
      <c r="I98" s="39"/>
      <c r="J98" s="39"/>
      <c r="K98" s="39"/>
      <c r="L98" s="39"/>
      <c r="M98" s="39"/>
      <c r="N98" s="256">
        <f>ROUND(N88*T98,2)</f>
        <v>0</v>
      </c>
      <c r="O98" s="257"/>
      <c r="P98" s="257"/>
      <c r="Q98" s="257"/>
      <c r="R98" s="40"/>
      <c r="S98" s="144"/>
      <c r="T98" s="145"/>
      <c r="U98" s="146" t="s">
        <v>43</v>
      </c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8" t="s">
        <v>123</v>
      </c>
      <c r="AZ98" s="147"/>
      <c r="BA98" s="147"/>
      <c r="BB98" s="147"/>
      <c r="BC98" s="147"/>
      <c r="BD98" s="147"/>
      <c r="BE98" s="149">
        <f t="shared" ref="BE98:BE103" si="0">IF(U98="základní",N98,0)</f>
        <v>0</v>
      </c>
      <c r="BF98" s="149">
        <f t="shared" ref="BF98:BF103" si="1">IF(U98="snížená",N98,0)</f>
        <v>0</v>
      </c>
      <c r="BG98" s="149">
        <f t="shared" ref="BG98:BG103" si="2">IF(U98="zákl. přenesená",N98,0)</f>
        <v>0</v>
      </c>
      <c r="BH98" s="149">
        <f t="shared" ref="BH98:BH103" si="3">IF(U98="sníž. přenesená",N98,0)</f>
        <v>0</v>
      </c>
      <c r="BI98" s="149">
        <f t="shared" ref="BI98:BI103" si="4">IF(U98="nulová",N98,0)</f>
        <v>0</v>
      </c>
      <c r="BJ98" s="148" t="s">
        <v>124</v>
      </c>
      <c r="BK98" s="147"/>
      <c r="BL98" s="147"/>
      <c r="BM98" s="147"/>
    </row>
    <row r="99" spans="2:65" s="1" customFormat="1" ht="18" customHeight="1">
      <c r="B99" s="38"/>
      <c r="C99" s="39"/>
      <c r="D99" s="258" t="s">
        <v>125</v>
      </c>
      <c r="E99" s="259"/>
      <c r="F99" s="259"/>
      <c r="G99" s="259"/>
      <c r="H99" s="259"/>
      <c r="I99" s="39"/>
      <c r="J99" s="39"/>
      <c r="K99" s="39"/>
      <c r="L99" s="39"/>
      <c r="M99" s="39"/>
      <c r="N99" s="256">
        <f>ROUND(N88*T99,2)</f>
        <v>0</v>
      </c>
      <c r="O99" s="257"/>
      <c r="P99" s="257"/>
      <c r="Q99" s="257"/>
      <c r="R99" s="40"/>
      <c r="S99" s="144"/>
      <c r="T99" s="145"/>
      <c r="U99" s="146" t="s">
        <v>43</v>
      </c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8" t="s">
        <v>123</v>
      </c>
      <c r="AZ99" s="147"/>
      <c r="BA99" s="147"/>
      <c r="BB99" s="147"/>
      <c r="BC99" s="147"/>
      <c r="BD99" s="147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124</v>
      </c>
      <c r="BK99" s="147"/>
      <c r="BL99" s="147"/>
      <c r="BM99" s="147"/>
    </row>
    <row r="100" spans="2:65" s="1" customFormat="1" ht="18" customHeight="1">
      <c r="B100" s="38"/>
      <c r="C100" s="39"/>
      <c r="D100" s="258" t="s">
        <v>126</v>
      </c>
      <c r="E100" s="259"/>
      <c r="F100" s="259"/>
      <c r="G100" s="259"/>
      <c r="H100" s="259"/>
      <c r="I100" s="39"/>
      <c r="J100" s="39"/>
      <c r="K100" s="39"/>
      <c r="L100" s="39"/>
      <c r="M100" s="39"/>
      <c r="N100" s="256">
        <f>ROUND(N88*T100,2)</f>
        <v>0</v>
      </c>
      <c r="O100" s="257"/>
      <c r="P100" s="257"/>
      <c r="Q100" s="257"/>
      <c r="R100" s="40"/>
      <c r="S100" s="144"/>
      <c r="T100" s="145"/>
      <c r="U100" s="146" t="s">
        <v>43</v>
      </c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8" t="s">
        <v>123</v>
      </c>
      <c r="AZ100" s="147"/>
      <c r="BA100" s="147"/>
      <c r="BB100" s="147"/>
      <c r="BC100" s="147"/>
      <c r="BD100" s="147"/>
      <c r="BE100" s="149">
        <f t="shared" si="0"/>
        <v>0</v>
      </c>
      <c r="BF100" s="149">
        <f t="shared" si="1"/>
        <v>0</v>
      </c>
      <c r="BG100" s="149">
        <f t="shared" si="2"/>
        <v>0</v>
      </c>
      <c r="BH100" s="149">
        <f t="shared" si="3"/>
        <v>0</v>
      </c>
      <c r="BI100" s="149">
        <f t="shared" si="4"/>
        <v>0</v>
      </c>
      <c r="BJ100" s="148" t="s">
        <v>124</v>
      </c>
      <c r="BK100" s="147"/>
      <c r="BL100" s="147"/>
      <c r="BM100" s="147"/>
    </row>
    <row r="101" spans="2:65" s="1" customFormat="1" ht="18" customHeight="1">
      <c r="B101" s="38"/>
      <c r="C101" s="39"/>
      <c r="D101" s="258" t="s">
        <v>127</v>
      </c>
      <c r="E101" s="259"/>
      <c r="F101" s="259"/>
      <c r="G101" s="259"/>
      <c r="H101" s="259"/>
      <c r="I101" s="39"/>
      <c r="J101" s="39"/>
      <c r="K101" s="39"/>
      <c r="L101" s="39"/>
      <c r="M101" s="39"/>
      <c r="N101" s="256">
        <f>ROUND(N88*T101,2)</f>
        <v>0</v>
      </c>
      <c r="O101" s="257"/>
      <c r="P101" s="257"/>
      <c r="Q101" s="257"/>
      <c r="R101" s="40"/>
      <c r="S101" s="144"/>
      <c r="T101" s="145"/>
      <c r="U101" s="146" t="s">
        <v>43</v>
      </c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/>
      <c r="AF101" s="147"/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8" t="s">
        <v>123</v>
      </c>
      <c r="AZ101" s="147"/>
      <c r="BA101" s="147"/>
      <c r="BB101" s="147"/>
      <c r="BC101" s="147"/>
      <c r="BD101" s="147"/>
      <c r="BE101" s="149">
        <f t="shared" si="0"/>
        <v>0</v>
      </c>
      <c r="BF101" s="149">
        <f t="shared" si="1"/>
        <v>0</v>
      </c>
      <c r="BG101" s="149">
        <f t="shared" si="2"/>
        <v>0</v>
      </c>
      <c r="BH101" s="149">
        <f t="shared" si="3"/>
        <v>0</v>
      </c>
      <c r="BI101" s="149">
        <f t="shared" si="4"/>
        <v>0</v>
      </c>
      <c r="BJ101" s="148" t="s">
        <v>124</v>
      </c>
      <c r="BK101" s="147"/>
      <c r="BL101" s="147"/>
      <c r="BM101" s="147"/>
    </row>
    <row r="102" spans="2:65" s="1" customFormat="1" ht="18" customHeight="1">
      <c r="B102" s="38"/>
      <c r="C102" s="39"/>
      <c r="D102" s="258" t="s">
        <v>128</v>
      </c>
      <c r="E102" s="259"/>
      <c r="F102" s="259"/>
      <c r="G102" s="259"/>
      <c r="H102" s="259"/>
      <c r="I102" s="39"/>
      <c r="J102" s="39"/>
      <c r="K102" s="39"/>
      <c r="L102" s="39"/>
      <c r="M102" s="39"/>
      <c r="N102" s="256">
        <f>ROUND(N88*T102,2)</f>
        <v>0</v>
      </c>
      <c r="O102" s="257"/>
      <c r="P102" s="257"/>
      <c r="Q102" s="257"/>
      <c r="R102" s="40"/>
      <c r="S102" s="144"/>
      <c r="T102" s="145"/>
      <c r="U102" s="146" t="s">
        <v>43</v>
      </c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8" t="s">
        <v>123</v>
      </c>
      <c r="AZ102" s="147"/>
      <c r="BA102" s="147"/>
      <c r="BB102" s="147"/>
      <c r="BC102" s="147"/>
      <c r="BD102" s="147"/>
      <c r="BE102" s="149">
        <f t="shared" si="0"/>
        <v>0</v>
      </c>
      <c r="BF102" s="149">
        <f t="shared" si="1"/>
        <v>0</v>
      </c>
      <c r="BG102" s="149">
        <f t="shared" si="2"/>
        <v>0</v>
      </c>
      <c r="BH102" s="149">
        <f t="shared" si="3"/>
        <v>0</v>
      </c>
      <c r="BI102" s="149">
        <f t="shared" si="4"/>
        <v>0</v>
      </c>
      <c r="BJ102" s="148" t="s">
        <v>124</v>
      </c>
      <c r="BK102" s="147"/>
      <c r="BL102" s="147"/>
      <c r="BM102" s="147"/>
    </row>
    <row r="103" spans="2:65" s="1" customFormat="1" ht="18" customHeight="1">
      <c r="B103" s="38"/>
      <c r="C103" s="39"/>
      <c r="D103" s="108" t="s">
        <v>129</v>
      </c>
      <c r="E103" s="39"/>
      <c r="F103" s="39"/>
      <c r="G103" s="39"/>
      <c r="H103" s="39"/>
      <c r="I103" s="39"/>
      <c r="J103" s="39"/>
      <c r="K103" s="39"/>
      <c r="L103" s="39"/>
      <c r="M103" s="39"/>
      <c r="N103" s="256">
        <f>ROUND(N88*T103,2)</f>
        <v>0</v>
      </c>
      <c r="O103" s="257"/>
      <c r="P103" s="257"/>
      <c r="Q103" s="257"/>
      <c r="R103" s="40"/>
      <c r="S103" s="144"/>
      <c r="T103" s="150"/>
      <c r="U103" s="151" t="s">
        <v>43</v>
      </c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8" t="s">
        <v>130</v>
      </c>
      <c r="AZ103" s="147"/>
      <c r="BA103" s="147"/>
      <c r="BB103" s="147"/>
      <c r="BC103" s="147"/>
      <c r="BD103" s="147"/>
      <c r="BE103" s="149">
        <f t="shared" si="0"/>
        <v>0</v>
      </c>
      <c r="BF103" s="149">
        <f t="shared" si="1"/>
        <v>0</v>
      </c>
      <c r="BG103" s="149">
        <f t="shared" si="2"/>
        <v>0</v>
      </c>
      <c r="BH103" s="149">
        <f t="shared" si="3"/>
        <v>0</v>
      </c>
      <c r="BI103" s="149">
        <f t="shared" si="4"/>
        <v>0</v>
      </c>
      <c r="BJ103" s="148" t="s">
        <v>124</v>
      </c>
      <c r="BK103" s="147"/>
      <c r="BL103" s="147"/>
      <c r="BM103" s="147"/>
    </row>
    <row r="104" spans="2:65" s="1" customFormat="1" ht="13.5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40"/>
      <c r="T104" s="131"/>
      <c r="U104" s="131"/>
    </row>
    <row r="105" spans="2:65" s="1" customFormat="1" ht="29.25" customHeight="1">
      <c r="B105" s="38"/>
      <c r="C105" s="119" t="s">
        <v>97</v>
      </c>
      <c r="D105" s="120"/>
      <c r="E105" s="120"/>
      <c r="F105" s="120"/>
      <c r="G105" s="120"/>
      <c r="H105" s="120"/>
      <c r="I105" s="120"/>
      <c r="J105" s="120"/>
      <c r="K105" s="120"/>
      <c r="L105" s="262">
        <f>ROUND(SUM(N88+N97),2)</f>
        <v>0</v>
      </c>
      <c r="M105" s="262"/>
      <c r="N105" s="262"/>
      <c r="O105" s="262"/>
      <c r="P105" s="262"/>
      <c r="Q105" s="262"/>
      <c r="R105" s="40"/>
      <c r="T105" s="131"/>
      <c r="U105" s="131"/>
    </row>
    <row r="106" spans="2:65" s="1" customFormat="1" ht="6.95" customHeight="1"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  <c r="T106" s="131"/>
      <c r="U106" s="131"/>
    </row>
    <row r="110" spans="2:65" s="1" customFormat="1" ht="6.95" customHeight="1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7"/>
    </row>
    <row r="111" spans="2:65" s="1" customFormat="1" ht="36.950000000000003" customHeight="1">
      <c r="B111" s="38"/>
      <c r="C111" s="220" t="s">
        <v>131</v>
      </c>
      <c r="D111" s="265"/>
      <c r="E111" s="265"/>
      <c r="F111" s="265"/>
      <c r="G111" s="265"/>
      <c r="H111" s="265"/>
      <c r="I111" s="265"/>
      <c r="J111" s="265"/>
      <c r="K111" s="265"/>
      <c r="L111" s="265"/>
      <c r="M111" s="265"/>
      <c r="N111" s="265"/>
      <c r="O111" s="265"/>
      <c r="P111" s="265"/>
      <c r="Q111" s="265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30" customHeight="1">
      <c r="B113" s="38"/>
      <c r="C113" s="33" t="s">
        <v>19</v>
      </c>
      <c r="D113" s="39"/>
      <c r="E113" s="39"/>
      <c r="F113" s="305" t="str">
        <f>F6</f>
        <v>TUL - stavební úpravy obj. č. 376/1, Liberec-Harcov</v>
      </c>
      <c r="G113" s="306"/>
      <c r="H113" s="306"/>
      <c r="I113" s="306"/>
      <c r="J113" s="306"/>
      <c r="K113" s="306"/>
      <c r="L113" s="306"/>
      <c r="M113" s="306"/>
      <c r="N113" s="306"/>
      <c r="O113" s="306"/>
      <c r="P113" s="306"/>
      <c r="Q113" s="39"/>
      <c r="R113" s="40"/>
    </row>
    <row r="114" spans="2:65" s="1" customFormat="1" ht="36.950000000000003" customHeight="1">
      <c r="B114" s="38"/>
      <c r="C114" s="72" t="s">
        <v>488</v>
      </c>
      <c r="D114" s="39"/>
      <c r="E114" s="39"/>
      <c r="F114" s="240" t="str">
        <f>F7</f>
        <v>01 - Venkovní vodovod</v>
      </c>
      <c r="G114" s="265"/>
      <c r="H114" s="265"/>
      <c r="I114" s="265"/>
      <c r="J114" s="265"/>
      <c r="K114" s="265"/>
      <c r="L114" s="265"/>
      <c r="M114" s="265"/>
      <c r="N114" s="265"/>
      <c r="O114" s="265"/>
      <c r="P114" s="265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8" customHeight="1">
      <c r="B116" s="38"/>
      <c r="C116" s="33" t="s">
        <v>24</v>
      </c>
      <c r="D116" s="39"/>
      <c r="E116" s="39"/>
      <c r="F116" s="31" t="str">
        <f>F9</f>
        <v xml:space="preserve"> </v>
      </c>
      <c r="G116" s="39"/>
      <c r="H116" s="39"/>
      <c r="I116" s="39"/>
      <c r="J116" s="39"/>
      <c r="K116" s="33" t="s">
        <v>26</v>
      </c>
      <c r="L116" s="39"/>
      <c r="M116" s="267" t="str">
        <f>IF(O9="","",O9)</f>
        <v>15.6.2017</v>
      </c>
      <c r="N116" s="267"/>
      <c r="O116" s="267"/>
      <c r="P116" s="267"/>
      <c r="Q116" s="39"/>
      <c r="R116" s="40"/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>
      <c r="B118" s="38"/>
      <c r="C118" s="33" t="s">
        <v>28</v>
      </c>
      <c r="D118" s="39"/>
      <c r="E118" s="39"/>
      <c r="F118" s="31" t="str">
        <f>E12</f>
        <v xml:space="preserve"> </v>
      </c>
      <c r="G118" s="39"/>
      <c r="H118" s="39"/>
      <c r="I118" s="39"/>
      <c r="J118" s="39"/>
      <c r="K118" s="33" t="s">
        <v>33</v>
      </c>
      <c r="L118" s="39"/>
      <c r="M118" s="224" t="str">
        <f>E18</f>
        <v xml:space="preserve"> </v>
      </c>
      <c r="N118" s="224"/>
      <c r="O118" s="224"/>
      <c r="P118" s="224"/>
      <c r="Q118" s="224"/>
      <c r="R118" s="40"/>
    </row>
    <row r="119" spans="2:65" s="1" customFormat="1" ht="14.45" customHeight="1">
      <c r="B119" s="38"/>
      <c r="C119" s="33" t="s">
        <v>31</v>
      </c>
      <c r="D119" s="39"/>
      <c r="E119" s="39"/>
      <c r="F119" s="31" t="str">
        <f>IF(E15="","",E15)</f>
        <v>Ing. Michal Vodňanský</v>
      </c>
      <c r="G119" s="39"/>
      <c r="H119" s="39"/>
      <c r="I119" s="39"/>
      <c r="J119" s="39"/>
      <c r="K119" s="33" t="s">
        <v>35</v>
      </c>
      <c r="L119" s="39"/>
      <c r="M119" s="224" t="str">
        <f>E21</f>
        <v xml:space="preserve"> </v>
      </c>
      <c r="N119" s="224"/>
      <c r="O119" s="224"/>
      <c r="P119" s="224"/>
      <c r="Q119" s="224"/>
      <c r="R119" s="40"/>
    </row>
    <row r="120" spans="2:65" s="1" customFormat="1" ht="10.3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8" customFormat="1" ht="29.25" customHeight="1">
      <c r="B121" s="152"/>
      <c r="C121" s="153" t="s">
        <v>132</v>
      </c>
      <c r="D121" s="154" t="s">
        <v>133</v>
      </c>
      <c r="E121" s="154" t="s">
        <v>58</v>
      </c>
      <c r="F121" s="282" t="s">
        <v>134</v>
      </c>
      <c r="G121" s="282"/>
      <c r="H121" s="282"/>
      <c r="I121" s="282"/>
      <c r="J121" s="154" t="s">
        <v>135</v>
      </c>
      <c r="K121" s="154" t="s">
        <v>136</v>
      </c>
      <c r="L121" s="283" t="s">
        <v>137</v>
      </c>
      <c r="M121" s="283"/>
      <c r="N121" s="282" t="s">
        <v>108</v>
      </c>
      <c r="O121" s="282"/>
      <c r="P121" s="282"/>
      <c r="Q121" s="284"/>
      <c r="R121" s="155"/>
      <c r="T121" s="83" t="s">
        <v>138</v>
      </c>
      <c r="U121" s="84" t="s">
        <v>40</v>
      </c>
      <c r="V121" s="84" t="s">
        <v>139</v>
      </c>
      <c r="W121" s="84" t="s">
        <v>140</v>
      </c>
      <c r="X121" s="84" t="s">
        <v>141</v>
      </c>
      <c r="Y121" s="84" t="s">
        <v>142</v>
      </c>
      <c r="Z121" s="84" t="s">
        <v>143</v>
      </c>
      <c r="AA121" s="85" t="s">
        <v>144</v>
      </c>
    </row>
    <row r="122" spans="2:65" s="1" customFormat="1" ht="29.25" customHeight="1">
      <c r="B122" s="38"/>
      <c r="C122" s="87" t="s">
        <v>105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296">
        <f>BK122</f>
        <v>0</v>
      </c>
      <c r="O122" s="297"/>
      <c r="P122" s="297"/>
      <c r="Q122" s="297"/>
      <c r="R122" s="40"/>
      <c r="T122" s="86"/>
      <c r="U122" s="54"/>
      <c r="V122" s="54"/>
      <c r="W122" s="156">
        <f>W123+W192</f>
        <v>0</v>
      </c>
      <c r="X122" s="54"/>
      <c r="Y122" s="156">
        <f>Y123+Y192</f>
        <v>3.29415821</v>
      </c>
      <c r="Z122" s="54"/>
      <c r="AA122" s="157">
        <f>AA123+AA192</f>
        <v>0</v>
      </c>
      <c r="AT122" s="21" t="s">
        <v>75</v>
      </c>
      <c r="AU122" s="21" t="s">
        <v>110</v>
      </c>
      <c r="BK122" s="158">
        <f>BK123+BK192</f>
        <v>0</v>
      </c>
    </row>
    <row r="123" spans="2:65" s="9" customFormat="1" ht="37.35" customHeight="1">
      <c r="B123" s="159"/>
      <c r="C123" s="160"/>
      <c r="D123" s="161" t="s">
        <v>490</v>
      </c>
      <c r="E123" s="161"/>
      <c r="F123" s="161"/>
      <c r="G123" s="161"/>
      <c r="H123" s="161"/>
      <c r="I123" s="161"/>
      <c r="J123" s="161"/>
      <c r="K123" s="161"/>
      <c r="L123" s="161"/>
      <c r="M123" s="161"/>
      <c r="N123" s="280">
        <f>BK123</f>
        <v>0</v>
      </c>
      <c r="O123" s="277"/>
      <c r="P123" s="277"/>
      <c r="Q123" s="277"/>
      <c r="R123" s="162"/>
      <c r="T123" s="163"/>
      <c r="U123" s="160"/>
      <c r="V123" s="160"/>
      <c r="W123" s="164">
        <f>W124+W177+W179+W182+W190</f>
        <v>0</v>
      </c>
      <c r="X123" s="160"/>
      <c r="Y123" s="164">
        <f>Y124+Y177+Y179+Y182+Y190</f>
        <v>3.29415821</v>
      </c>
      <c r="Z123" s="160"/>
      <c r="AA123" s="165">
        <f>AA124+AA177+AA179+AA182+AA190</f>
        <v>0</v>
      </c>
      <c r="AR123" s="166" t="s">
        <v>81</v>
      </c>
      <c r="AT123" s="167" t="s">
        <v>75</v>
      </c>
      <c r="AU123" s="167" t="s">
        <v>76</v>
      </c>
      <c r="AY123" s="166" t="s">
        <v>145</v>
      </c>
      <c r="BK123" s="168">
        <f>BK124+BK177+BK179+BK182+BK190</f>
        <v>0</v>
      </c>
    </row>
    <row r="124" spans="2:65" s="9" customFormat="1" ht="19.899999999999999" customHeight="1">
      <c r="B124" s="159"/>
      <c r="C124" s="160"/>
      <c r="D124" s="169" t="s">
        <v>491</v>
      </c>
      <c r="E124" s="169"/>
      <c r="F124" s="169"/>
      <c r="G124" s="169"/>
      <c r="H124" s="169"/>
      <c r="I124" s="169"/>
      <c r="J124" s="169"/>
      <c r="K124" s="169"/>
      <c r="L124" s="169"/>
      <c r="M124" s="169"/>
      <c r="N124" s="298">
        <f>BK124</f>
        <v>0</v>
      </c>
      <c r="O124" s="299"/>
      <c r="P124" s="299"/>
      <c r="Q124" s="299"/>
      <c r="R124" s="162"/>
      <c r="T124" s="163"/>
      <c r="U124" s="160"/>
      <c r="V124" s="160"/>
      <c r="W124" s="164">
        <f>SUM(W125:W176)</f>
        <v>0</v>
      </c>
      <c r="X124" s="160"/>
      <c r="Y124" s="164">
        <f>SUM(Y125:Y176)</f>
        <v>3.26614E-2</v>
      </c>
      <c r="Z124" s="160"/>
      <c r="AA124" s="165">
        <f>SUM(AA125:AA176)</f>
        <v>0</v>
      </c>
      <c r="AR124" s="166" t="s">
        <v>81</v>
      </c>
      <c r="AT124" s="167" t="s">
        <v>75</v>
      </c>
      <c r="AU124" s="167" t="s">
        <v>81</v>
      </c>
      <c r="AY124" s="166" t="s">
        <v>145</v>
      </c>
      <c r="BK124" s="168">
        <f>SUM(BK125:BK176)</f>
        <v>0</v>
      </c>
    </row>
    <row r="125" spans="2:65" s="1" customFormat="1" ht="31.5" customHeight="1">
      <c r="B125" s="38"/>
      <c r="C125" s="170" t="s">
        <v>81</v>
      </c>
      <c r="D125" s="170" t="s">
        <v>146</v>
      </c>
      <c r="E125" s="171" t="s">
        <v>496</v>
      </c>
      <c r="F125" s="285" t="s">
        <v>497</v>
      </c>
      <c r="G125" s="285"/>
      <c r="H125" s="285"/>
      <c r="I125" s="285"/>
      <c r="J125" s="172" t="s">
        <v>498</v>
      </c>
      <c r="K125" s="173">
        <v>1.716</v>
      </c>
      <c r="L125" s="286">
        <v>0</v>
      </c>
      <c r="M125" s="287"/>
      <c r="N125" s="288">
        <f>ROUND(L125*K125,2)</f>
        <v>0</v>
      </c>
      <c r="O125" s="288"/>
      <c r="P125" s="288"/>
      <c r="Q125" s="288"/>
      <c r="R125" s="40"/>
      <c r="T125" s="174" t="s">
        <v>22</v>
      </c>
      <c r="U125" s="47" t="s">
        <v>43</v>
      </c>
      <c r="V125" s="39"/>
      <c r="W125" s="175">
        <f>V125*K125</f>
        <v>0</v>
      </c>
      <c r="X125" s="175">
        <v>0</v>
      </c>
      <c r="Y125" s="175">
        <f>X125*K125</f>
        <v>0</v>
      </c>
      <c r="Z125" s="175">
        <v>0</v>
      </c>
      <c r="AA125" s="176">
        <f>Z125*K125</f>
        <v>0</v>
      </c>
      <c r="AR125" s="21" t="s">
        <v>159</v>
      </c>
      <c r="AT125" s="21" t="s">
        <v>146</v>
      </c>
      <c r="AU125" s="21" t="s">
        <v>124</v>
      </c>
      <c r="AY125" s="21" t="s">
        <v>145</v>
      </c>
      <c r="BE125" s="112">
        <f>IF(U125="základní",N125,0)</f>
        <v>0</v>
      </c>
      <c r="BF125" s="112">
        <f>IF(U125="snížená",N125,0)</f>
        <v>0</v>
      </c>
      <c r="BG125" s="112">
        <f>IF(U125="zákl. přenesená",N125,0)</f>
        <v>0</v>
      </c>
      <c r="BH125" s="112">
        <f>IF(U125="sníž. přenesená",N125,0)</f>
        <v>0</v>
      </c>
      <c r="BI125" s="112">
        <f>IF(U125="nulová",N125,0)</f>
        <v>0</v>
      </c>
      <c r="BJ125" s="21" t="s">
        <v>124</v>
      </c>
      <c r="BK125" s="112">
        <f>ROUND(L125*K125,2)</f>
        <v>0</v>
      </c>
      <c r="BL125" s="21" t="s">
        <v>159</v>
      </c>
      <c r="BM125" s="21" t="s">
        <v>499</v>
      </c>
    </row>
    <row r="126" spans="2:65" s="10" customFormat="1" ht="22.5" customHeight="1">
      <c r="B126" s="177"/>
      <c r="C126" s="178"/>
      <c r="D126" s="178"/>
      <c r="E126" s="179" t="s">
        <v>22</v>
      </c>
      <c r="F126" s="289" t="s">
        <v>500</v>
      </c>
      <c r="G126" s="290"/>
      <c r="H126" s="290"/>
      <c r="I126" s="290"/>
      <c r="J126" s="178"/>
      <c r="K126" s="180">
        <v>1.716</v>
      </c>
      <c r="L126" s="178"/>
      <c r="M126" s="178"/>
      <c r="N126" s="178"/>
      <c r="O126" s="178"/>
      <c r="P126" s="178"/>
      <c r="Q126" s="178"/>
      <c r="R126" s="181"/>
      <c r="T126" s="182"/>
      <c r="U126" s="178"/>
      <c r="V126" s="178"/>
      <c r="W126" s="178"/>
      <c r="X126" s="178"/>
      <c r="Y126" s="178"/>
      <c r="Z126" s="178"/>
      <c r="AA126" s="183"/>
      <c r="AT126" s="184" t="s">
        <v>235</v>
      </c>
      <c r="AU126" s="184" t="s">
        <v>124</v>
      </c>
      <c r="AV126" s="10" t="s">
        <v>124</v>
      </c>
      <c r="AW126" s="10" t="s">
        <v>34</v>
      </c>
      <c r="AX126" s="10" t="s">
        <v>81</v>
      </c>
      <c r="AY126" s="184" t="s">
        <v>145</v>
      </c>
    </row>
    <row r="127" spans="2:65" s="1" customFormat="1" ht="31.5" customHeight="1">
      <c r="B127" s="38"/>
      <c r="C127" s="170" t="s">
        <v>124</v>
      </c>
      <c r="D127" s="170" t="s">
        <v>146</v>
      </c>
      <c r="E127" s="171" t="s">
        <v>501</v>
      </c>
      <c r="F127" s="285" t="s">
        <v>502</v>
      </c>
      <c r="G127" s="285"/>
      <c r="H127" s="285"/>
      <c r="I127" s="285"/>
      <c r="J127" s="172" t="s">
        <v>498</v>
      </c>
      <c r="K127" s="173">
        <v>13.728</v>
      </c>
      <c r="L127" s="286">
        <v>0</v>
      </c>
      <c r="M127" s="287"/>
      <c r="N127" s="288">
        <f>ROUND(L127*K127,2)</f>
        <v>0</v>
      </c>
      <c r="O127" s="288"/>
      <c r="P127" s="288"/>
      <c r="Q127" s="288"/>
      <c r="R127" s="40"/>
      <c r="T127" s="174" t="s">
        <v>22</v>
      </c>
      <c r="U127" s="47" t="s">
        <v>43</v>
      </c>
      <c r="V127" s="39"/>
      <c r="W127" s="175">
        <f>V127*K127</f>
        <v>0</v>
      </c>
      <c r="X127" s="175">
        <v>0</v>
      </c>
      <c r="Y127" s="175">
        <f>X127*K127</f>
        <v>0</v>
      </c>
      <c r="Z127" s="175">
        <v>0</v>
      </c>
      <c r="AA127" s="176">
        <f>Z127*K127</f>
        <v>0</v>
      </c>
      <c r="AR127" s="21" t="s">
        <v>159</v>
      </c>
      <c r="AT127" s="21" t="s">
        <v>146</v>
      </c>
      <c r="AU127" s="21" t="s">
        <v>124</v>
      </c>
      <c r="AY127" s="21" t="s">
        <v>145</v>
      </c>
      <c r="BE127" s="112">
        <f>IF(U127="základní",N127,0)</f>
        <v>0</v>
      </c>
      <c r="BF127" s="112">
        <f>IF(U127="snížená",N127,0)</f>
        <v>0</v>
      </c>
      <c r="BG127" s="112">
        <f>IF(U127="zákl. přenesená",N127,0)</f>
        <v>0</v>
      </c>
      <c r="BH127" s="112">
        <f>IF(U127="sníž. přenesená",N127,0)</f>
        <v>0</v>
      </c>
      <c r="BI127" s="112">
        <f>IF(U127="nulová",N127,0)</f>
        <v>0</v>
      </c>
      <c r="BJ127" s="21" t="s">
        <v>124</v>
      </c>
      <c r="BK127" s="112">
        <f>ROUND(L127*K127,2)</f>
        <v>0</v>
      </c>
      <c r="BL127" s="21" t="s">
        <v>159</v>
      </c>
      <c r="BM127" s="21" t="s">
        <v>503</v>
      </c>
    </row>
    <row r="128" spans="2:65" s="10" customFormat="1" ht="22.5" customHeight="1">
      <c r="B128" s="177"/>
      <c r="C128" s="178"/>
      <c r="D128" s="178"/>
      <c r="E128" s="179" t="s">
        <v>22</v>
      </c>
      <c r="F128" s="289" t="s">
        <v>504</v>
      </c>
      <c r="G128" s="290"/>
      <c r="H128" s="290"/>
      <c r="I128" s="290"/>
      <c r="J128" s="178"/>
      <c r="K128" s="180">
        <v>15.444000000000001</v>
      </c>
      <c r="L128" s="178"/>
      <c r="M128" s="178"/>
      <c r="N128" s="178"/>
      <c r="O128" s="178"/>
      <c r="P128" s="178"/>
      <c r="Q128" s="178"/>
      <c r="R128" s="181"/>
      <c r="T128" s="182"/>
      <c r="U128" s="178"/>
      <c r="V128" s="178"/>
      <c r="W128" s="178"/>
      <c r="X128" s="178"/>
      <c r="Y128" s="178"/>
      <c r="Z128" s="178"/>
      <c r="AA128" s="183"/>
      <c r="AT128" s="184" t="s">
        <v>235</v>
      </c>
      <c r="AU128" s="184" t="s">
        <v>124</v>
      </c>
      <c r="AV128" s="10" t="s">
        <v>124</v>
      </c>
      <c r="AW128" s="10" t="s">
        <v>34</v>
      </c>
      <c r="AX128" s="10" t="s">
        <v>76</v>
      </c>
      <c r="AY128" s="184" t="s">
        <v>145</v>
      </c>
    </row>
    <row r="129" spans="2:65" s="10" customFormat="1" ht="22.5" customHeight="1">
      <c r="B129" s="177"/>
      <c r="C129" s="178"/>
      <c r="D129" s="178"/>
      <c r="E129" s="179" t="s">
        <v>22</v>
      </c>
      <c r="F129" s="307" t="s">
        <v>505</v>
      </c>
      <c r="G129" s="308"/>
      <c r="H129" s="308"/>
      <c r="I129" s="308"/>
      <c r="J129" s="178"/>
      <c r="K129" s="180">
        <v>-1.716</v>
      </c>
      <c r="L129" s="178"/>
      <c r="M129" s="178"/>
      <c r="N129" s="178"/>
      <c r="O129" s="178"/>
      <c r="P129" s="178"/>
      <c r="Q129" s="178"/>
      <c r="R129" s="181"/>
      <c r="T129" s="182"/>
      <c r="U129" s="178"/>
      <c r="V129" s="178"/>
      <c r="W129" s="178"/>
      <c r="X129" s="178"/>
      <c r="Y129" s="178"/>
      <c r="Z129" s="178"/>
      <c r="AA129" s="183"/>
      <c r="AT129" s="184" t="s">
        <v>235</v>
      </c>
      <c r="AU129" s="184" t="s">
        <v>124</v>
      </c>
      <c r="AV129" s="10" t="s">
        <v>124</v>
      </c>
      <c r="AW129" s="10" t="s">
        <v>34</v>
      </c>
      <c r="AX129" s="10" t="s">
        <v>76</v>
      </c>
      <c r="AY129" s="184" t="s">
        <v>145</v>
      </c>
    </row>
    <row r="130" spans="2:65" s="11" customFormat="1" ht="22.5" customHeight="1">
      <c r="B130" s="194"/>
      <c r="C130" s="195"/>
      <c r="D130" s="195"/>
      <c r="E130" s="196" t="s">
        <v>22</v>
      </c>
      <c r="F130" s="309" t="s">
        <v>506</v>
      </c>
      <c r="G130" s="310"/>
      <c r="H130" s="310"/>
      <c r="I130" s="310"/>
      <c r="J130" s="195"/>
      <c r="K130" s="197">
        <v>13.728</v>
      </c>
      <c r="L130" s="195"/>
      <c r="M130" s="195"/>
      <c r="N130" s="195"/>
      <c r="O130" s="195"/>
      <c r="P130" s="195"/>
      <c r="Q130" s="195"/>
      <c r="R130" s="198"/>
      <c r="T130" s="199"/>
      <c r="U130" s="195"/>
      <c r="V130" s="195"/>
      <c r="W130" s="195"/>
      <c r="X130" s="195"/>
      <c r="Y130" s="195"/>
      <c r="Z130" s="195"/>
      <c r="AA130" s="200"/>
      <c r="AT130" s="201" t="s">
        <v>235</v>
      </c>
      <c r="AU130" s="201" t="s">
        <v>124</v>
      </c>
      <c r="AV130" s="11" t="s">
        <v>159</v>
      </c>
      <c r="AW130" s="11" t="s">
        <v>34</v>
      </c>
      <c r="AX130" s="11" t="s">
        <v>81</v>
      </c>
      <c r="AY130" s="201" t="s">
        <v>145</v>
      </c>
    </row>
    <row r="131" spans="2:65" s="1" customFormat="1" ht="31.5" customHeight="1">
      <c r="B131" s="38"/>
      <c r="C131" s="170" t="s">
        <v>155</v>
      </c>
      <c r="D131" s="170" t="s">
        <v>146</v>
      </c>
      <c r="E131" s="171" t="s">
        <v>507</v>
      </c>
      <c r="F131" s="285" t="s">
        <v>508</v>
      </c>
      <c r="G131" s="285"/>
      <c r="H131" s="285"/>
      <c r="I131" s="285"/>
      <c r="J131" s="172" t="s">
        <v>498</v>
      </c>
      <c r="K131" s="173">
        <v>4.1180000000000003</v>
      </c>
      <c r="L131" s="286">
        <v>0</v>
      </c>
      <c r="M131" s="287"/>
      <c r="N131" s="288">
        <f>ROUND(L131*K131,2)</f>
        <v>0</v>
      </c>
      <c r="O131" s="288"/>
      <c r="P131" s="288"/>
      <c r="Q131" s="288"/>
      <c r="R131" s="40"/>
      <c r="T131" s="174" t="s">
        <v>22</v>
      </c>
      <c r="U131" s="47" t="s">
        <v>43</v>
      </c>
      <c r="V131" s="39"/>
      <c r="W131" s="175">
        <f>V131*K131</f>
        <v>0</v>
      </c>
      <c r="X131" s="175">
        <v>0</v>
      </c>
      <c r="Y131" s="175">
        <f>X131*K131</f>
        <v>0</v>
      </c>
      <c r="Z131" s="175">
        <v>0</v>
      </c>
      <c r="AA131" s="176">
        <f>Z131*K131</f>
        <v>0</v>
      </c>
      <c r="AR131" s="21" t="s">
        <v>159</v>
      </c>
      <c r="AT131" s="21" t="s">
        <v>146</v>
      </c>
      <c r="AU131" s="21" t="s">
        <v>124</v>
      </c>
      <c r="AY131" s="21" t="s">
        <v>145</v>
      </c>
      <c r="BE131" s="112">
        <f>IF(U131="základní",N131,0)</f>
        <v>0</v>
      </c>
      <c r="BF131" s="112">
        <f>IF(U131="snížená",N131,0)</f>
        <v>0</v>
      </c>
      <c r="BG131" s="112">
        <f>IF(U131="zákl. přenesená",N131,0)</f>
        <v>0</v>
      </c>
      <c r="BH131" s="112">
        <f>IF(U131="sníž. přenesená",N131,0)</f>
        <v>0</v>
      </c>
      <c r="BI131" s="112">
        <f>IF(U131="nulová",N131,0)</f>
        <v>0</v>
      </c>
      <c r="BJ131" s="21" t="s">
        <v>124</v>
      </c>
      <c r="BK131" s="112">
        <f>ROUND(L131*K131,2)</f>
        <v>0</v>
      </c>
      <c r="BL131" s="21" t="s">
        <v>159</v>
      </c>
      <c r="BM131" s="21" t="s">
        <v>509</v>
      </c>
    </row>
    <row r="132" spans="2:65" s="10" customFormat="1" ht="22.5" customHeight="1">
      <c r="B132" s="177"/>
      <c r="C132" s="178"/>
      <c r="D132" s="178"/>
      <c r="E132" s="179" t="s">
        <v>22</v>
      </c>
      <c r="F132" s="289" t="s">
        <v>510</v>
      </c>
      <c r="G132" s="290"/>
      <c r="H132" s="290"/>
      <c r="I132" s="290"/>
      <c r="J132" s="178"/>
      <c r="K132" s="180">
        <v>4.1180000000000003</v>
      </c>
      <c r="L132" s="178"/>
      <c r="M132" s="178"/>
      <c r="N132" s="178"/>
      <c r="O132" s="178"/>
      <c r="P132" s="178"/>
      <c r="Q132" s="178"/>
      <c r="R132" s="181"/>
      <c r="T132" s="182"/>
      <c r="U132" s="178"/>
      <c r="V132" s="178"/>
      <c r="W132" s="178"/>
      <c r="X132" s="178"/>
      <c r="Y132" s="178"/>
      <c r="Z132" s="178"/>
      <c r="AA132" s="183"/>
      <c r="AT132" s="184" t="s">
        <v>235</v>
      </c>
      <c r="AU132" s="184" t="s">
        <v>124</v>
      </c>
      <c r="AV132" s="10" t="s">
        <v>124</v>
      </c>
      <c r="AW132" s="10" t="s">
        <v>34</v>
      </c>
      <c r="AX132" s="10" t="s">
        <v>81</v>
      </c>
      <c r="AY132" s="184" t="s">
        <v>145</v>
      </c>
    </row>
    <row r="133" spans="2:65" s="1" customFormat="1" ht="31.5" customHeight="1">
      <c r="B133" s="38"/>
      <c r="C133" s="170" t="s">
        <v>159</v>
      </c>
      <c r="D133" s="170" t="s">
        <v>146</v>
      </c>
      <c r="E133" s="171" t="s">
        <v>511</v>
      </c>
      <c r="F133" s="285" t="s">
        <v>512</v>
      </c>
      <c r="G133" s="285"/>
      <c r="H133" s="285"/>
      <c r="I133" s="285"/>
      <c r="J133" s="172" t="s">
        <v>513</v>
      </c>
      <c r="K133" s="173">
        <v>38.61</v>
      </c>
      <c r="L133" s="286">
        <v>0</v>
      </c>
      <c r="M133" s="287"/>
      <c r="N133" s="288">
        <f>ROUND(L133*K133,2)</f>
        <v>0</v>
      </c>
      <c r="O133" s="288"/>
      <c r="P133" s="288"/>
      <c r="Q133" s="288"/>
      <c r="R133" s="40"/>
      <c r="T133" s="174" t="s">
        <v>22</v>
      </c>
      <c r="U133" s="47" t="s">
        <v>43</v>
      </c>
      <c r="V133" s="39"/>
      <c r="W133" s="175">
        <f>V133*K133</f>
        <v>0</v>
      </c>
      <c r="X133" s="175">
        <v>8.4000000000000003E-4</v>
      </c>
      <c r="Y133" s="175">
        <f>X133*K133</f>
        <v>3.24324E-2</v>
      </c>
      <c r="Z133" s="175">
        <v>0</v>
      </c>
      <c r="AA133" s="176">
        <f>Z133*K133</f>
        <v>0</v>
      </c>
      <c r="AR133" s="21" t="s">
        <v>159</v>
      </c>
      <c r="AT133" s="21" t="s">
        <v>146</v>
      </c>
      <c r="AU133" s="21" t="s">
        <v>124</v>
      </c>
      <c r="AY133" s="21" t="s">
        <v>145</v>
      </c>
      <c r="BE133" s="112">
        <f>IF(U133="základní",N133,0)</f>
        <v>0</v>
      </c>
      <c r="BF133" s="112">
        <f>IF(U133="snížená",N133,0)</f>
        <v>0</v>
      </c>
      <c r="BG133" s="112">
        <f>IF(U133="zákl. přenesená",N133,0)</f>
        <v>0</v>
      </c>
      <c r="BH133" s="112">
        <f>IF(U133="sníž. přenesená",N133,0)</f>
        <v>0</v>
      </c>
      <c r="BI133" s="112">
        <f>IF(U133="nulová",N133,0)</f>
        <v>0</v>
      </c>
      <c r="BJ133" s="21" t="s">
        <v>124</v>
      </c>
      <c r="BK133" s="112">
        <f>ROUND(L133*K133,2)</f>
        <v>0</v>
      </c>
      <c r="BL133" s="21" t="s">
        <v>159</v>
      </c>
      <c r="BM133" s="21" t="s">
        <v>514</v>
      </c>
    </row>
    <row r="134" spans="2:65" s="10" customFormat="1" ht="22.5" customHeight="1">
      <c r="B134" s="177"/>
      <c r="C134" s="178"/>
      <c r="D134" s="178"/>
      <c r="E134" s="179" t="s">
        <v>22</v>
      </c>
      <c r="F134" s="289" t="s">
        <v>515</v>
      </c>
      <c r="G134" s="290"/>
      <c r="H134" s="290"/>
      <c r="I134" s="290"/>
      <c r="J134" s="178"/>
      <c r="K134" s="180">
        <v>38.61</v>
      </c>
      <c r="L134" s="178"/>
      <c r="M134" s="178"/>
      <c r="N134" s="178"/>
      <c r="O134" s="178"/>
      <c r="P134" s="178"/>
      <c r="Q134" s="178"/>
      <c r="R134" s="181"/>
      <c r="T134" s="182"/>
      <c r="U134" s="178"/>
      <c r="V134" s="178"/>
      <c r="W134" s="178"/>
      <c r="X134" s="178"/>
      <c r="Y134" s="178"/>
      <c r="Z134" s="178"/>
      <c r="AA134" s="183"/>
      <c r="AT134" s="184" t="s">
        <v>235</v>
      </c>
      <c r="AU134" s="184" t="s">
        <v>124</v>
      </c>
      <c r="AV134" s="10" t="s">
        <v>124</v>
      </c>
      <c r="AW134" s="10" t="s">
        <v>34</v>
      </c>
      <c r="AX134" s="10" t="s">
        <v>81</v>
      </c>
      <c r="AY134" s="184" t="s">
        <v>145</v>
      </c>
    </row>
    <row r="135" spans="2:65" s="1" customFormat="1" ht="31.5" customHeight="1">
      <c r="B135" s="38"/>
      <c r="C135" s="170" t="s">
        <v>163</v>
      </c>
      <c r="D135" s="170" t="s">
        <v>146</v>
      </c>
      <c r="E135" s="171" t="s">
        <v>516</v>
      </c>
      <c r="F135" s="285" t="s">
        <v>517</v>
      </c>
      <c r="G135" s="285"/>
      <c r="H135" s="285"/>
      <c r="I135" s="285"/>
      <c r="J135" s="172" t="s">
        <v>513</v>
      </c>
      <c r="K135" s="173">
        <v>38.61</v>
      </c>
      <c r="L135" s="286">
        <v>0</v>
      </c>
      <c r="M135" s="287"/>
      <c r="N135" s="288">
        <f>ROUND(L135*K135,2)</f>
        <v>0</v>
      </c>
      <c r="O135" s="288"/>
      <c r="P135" s="288"/>
      <c r="Q135" s="288"/>
      <c r="R135" s="40"/>
      <c r="T135" s="174" t="s">
        <v>22</v>
      </c>
      <c r="U135" s="47" t="s">
        <v>43</v>
      </c>
      <c r="V135" s="39"/>
      <c r="W135" s="175">
        <f>V135*K135</f>
        <v>0</v>
      </c>
      <c r="X135" s="175">
        <v>0</v>
      </c>
      <c r="Y135" s="175">
        <f>X135*K135</f>
        <v>0</v>
      </c>
      <c r="Z135" s="175">
        <v>0</v>
      </c>
      <c r="AA135" s="176">
        <f>Z135*K135</f>
        <v>0</v>
      </c>
      <c r="AR135" s="21" t="s">
        <v>159</v>
      </c>
      <c r="AT135" s="21" t="s">
        <v>146</v>
      </c>
      <c r="AU135" s="21" t="s">
        <v>124</v>
      </c>
      <c r="AY135" s="21" t="s">
        <v>145</v>
      </c>
      <c r="BE135" s="112">
        <f>IF(U135="základní",N135,0)</f>
        <v>0</v>
      </c>
      <c r="BF135" s="112">
        <f>IF(U135="snížená",N135,0)</f>
        <v>0</v>
      </c>
      <c r="BG135" s="112">
        <f>IF(U135="zákl. přenesená",N135,0)</f>
        <v>0</v>
      </c>
      <c r="BH135" s="112">
        <f>IF(U135="sníž. přenesená",N135,0)</f>
        <v>0</v>
      </c>
      <c r="BI135" s="112">
        <f>IF(U135="nulová",N135,0)</f>
        <v>0</v>
      </c>
      <c r="BJ135" s="21" t="s">
        <v>124</v>
      </c>
      <c r="BK135" s="112">
        <f>ROUND(L135*K135,2)</f>
        <v>0</v>
      </c>
      <c r="BL135" s="21" t="s">
        <v>159</v>
      </c>
      <c r="BM135" s="21" t="s">
        <v>518</v>
      </c>
    </row>
    <row r="136" spans="2:65" s="1" customFormat="1" ht="31.5" customHeight="1">
      <c r="B136" s="38"/>
      <c r="C136" s="170" t="s">
        <v>167</v>
      </c>
      <c r="D136" s="170" t="s">
        <v>146</v>
      </c>
      <c r="E136" s="171" t="s">
        <v>519</v>
      </c>
      <c r="F136" s="285" t="s">
        <v>520</v>
      </c>
      <c r="G136" s="285"/>
      <c r="H136" s="285"/>
      <c r="I136" s="285"/>
      <c r="J136" s="172" t="s">
        <v>498</v>
      </c>
      <c r="K136" s="173">
        <v>13.728</v>
      </c>
      <c r="L136" s="286">
        <v>0</v>
      </c>
      <c r="M136" s="287"/>
      <c r="N136" s="288">
        <f>ROUND(L136*K136,2)</f>
        <v>0</v>
      </c>
      <c r="O136" s="288"/>
      <c r="P136" s="288"/>
      <c r="Q136" s="288"/>
      <c r="R136" s="40"/>
      <c r="T136" s="174" t="s">
        <v>22</v>
      </c>
      <c r="U136" s="47" t="s">
        <v>43</v>
      </c>
      <c r="V136" s="39"/>
      <c r="W136" s="175">
        <f>V136*K136</f>
        <v>0</v>
      </c>
      <c r="X136" s="175">
        <v>0</v>
      </c>
      <c r="Y136" s="175">
        <f>X136*K136</f>
        <v>0</v>
      </c>
      <c r="Z136" s="175">
        <v>0</v>
      </c>
      <c r="AA136" s="176">
        <f>Z136*K136</f>
        <v>0</v>
      </c>
      <c r="AR136" s="21" t="s">
        <v>159</v>
      </c>
      <c r="AT136" s="21" t="s">
        <v>146</v>
      </c>
      <c r="AU136" s="21" t="s">
        <v>124</v>
      </c>
      <c r="AY136" s="21" t="s">
        <v>145</v>
      </c>
      <c r="BE136" s="112">
        <f>IF(U136="základní",N136,0)</f>
        <v>0</v>
      </c>
      <c r="BF136" s="112">
        <f>IF(U136="snížená",N136,0)</f>
        <v>0</v>
      </c>
      <c r="BG136" s="112">
        <f>IF(U136="zákl. přenesená",N136,0)</f>
        <v>0</v>
      </c>
      <c r="BH136" s="112">
        <f>IF(U136="sníž. přenesená",N136,0)</f>
        <v>0</v>
      </c>
      <c r="BI136" s="112">
        <f>IF(U136="nulová",N136,0)</f>
        <v>0</v>
      </c>
      <c r="BJ136" s="21" t="s">
        <v>124</v>
      </c>
      <c r="BK136" s="112">
        <f>ROUND(L136*K136,2)</f>
        <v>0</v>
      </c>
      <c r="BL136" s="21" t="s">
        <v>159</v>
      </c>
      <c r="BM136" s="21" t="s">
        <v>521</v>
      </c>
    </row>
    <row r="137" spans="2:65" s="10" customFormat="1" ht="22.5" customHeight="1">
      <c r="B137" s="177"/>
      <c r="C137" s="178"/>
      <c r="D137" s="178"/>
      <c r="E137" s="179" t="s">
        <v>22</v>
      </c>
      <c r="F137" s="289" t="s">
        <v>504</v>
      </c>
      <c r="G137" s="290"/>
      <c r="H137" s="290"/>
      <c r="I137" s="290"/>
      <c r="J137" s="178"/>
      <c r="K137" s="180">
        <v>15.444000000000001</v>
      </c>
      <c r="L137" s="178"/>
      <c r="M137" s="178"/>
      <c r="N137" s="178"/>
      <c r="O137" s="178"/>
      <c r="P137" s="178"/>
      <c r="Q137" s="178"/>
      <c r="R137" s="181"/>
      <c r="T137" s="182"/>
      <c r="U137" s="178"/>
      <c r="V137" s="178"/>
      <c r="W137" s="178"/>
      <c r="X137" s="178"/>
      <c r="Y137" s="178"/>
      <c r="Z137" s="178"/>
      <c r="AA137" s="183"/>
      <c r="AT137" s="184" t="s">
        <v>235</v>
      </c>
      <c r="AU137" s="184" t="s">
        <v>124</v>
      </c>
      <c r="AV137" s="10" t="s">
        <v>124</v>
      </c>
      <c r="AW137" s="10" t="s">
        <v>34</v>
      </c>
      <c r="AX137" s="10" t="s">
        <v>76</v>
      </c>
      <c r="AY137" s="184" t="s">
        <v>145</v>
      </c>
    </row>
    <row r="138" spans="2:65" s="10" customFormat="1" ht="22.5" customHeight="1">
      <c r="B138" s="177"/>
      <c r="C138" s="178"/>
      <c r="D138" s="178"/>
      <c r="E138" s="179" t="s">
        <v>22</v>
      </c>
      <c r="F138" s="307" t="s">
        <v>505</v>
      </c>
      <c r="G138" s="308"/>
      <c r="H138" s="308"/>
      <c r="I138" s="308"/>
      <c r="J138" s="178"/>
      <c r="K138" s="180">
        <v>-1.716</v>
      </c>
      <c r="L138" s="178"/>
      <c r="M138" s="178"/>
      <c r="N138" s="178"/>
      <c r="O138" s="178"/>
      <c r="P138" s="178"/>
      <c r="Q138" s="178"/>
      <c r="R138" s="181"/>
      <c r="T138" s="182"/>
      <c r="U138" s="178"/>
      <c r="V138" s="178"/>
      <c r="W138" s="178"/>
      <c r="X138" s="178"/>
      <c r="Y138" s="178"/>
      <c r="Z138" s="178"/>
      <c r="AA138" s="183"/>
      <c r="AT138" s="184" t="s">
        <v>235</v>
      </c>
      <c r="AU138" s="184" t="s">
        <v>124</v>
      </c>
      <c r="AV138" s="10" t="s">
        <v>124</v>
      </c>
      <c r="AW138" s="10" t="s">
        <v>34</v>
      </c>
      <c r="AX138" s="10" t="s">
        <v>76</v>
      </c>
      <c r="AY138" s="184" t="s">
        <v>145</v>
      </c>
    </row>
    <row r="139" spans="2:65" s="11" customFormat="1" ht="22.5" customHeight="1">
      <c r="B139" s="194"/>
      <c r="C139" s="195"/>
      <c r="D139" s="195"/>
      <c r="E139" s="196" t="s">
        <v>22</v>
      </c>
      <c r="F139" s="309" t="s">
        <v>506</v>
      </c>
      <c r="G139" s="310"/>
      <c r="H139" s="310"/>
      <c r="I139" s="310"/>
      <c r="J139" s="195"/>
      <c r="K139" s="197">
        <v>13.728</v>
      </c>
      <c r="L139" s="195"/>
      <c r="M139" s="195"/>
      <c r="N139" s="195"/>
      <c r="O139" s="195"/>
      <c r="P139" s="195"/>
      <c r="Q139" s="195"/>
      <c r="R139" s="198"/>
      <c r="T139" s="199"/>
      <c r="U139" s="195"/>
      <c r="V139" s="195"/>
      <c r="W139" s="195"/>
      <c r="X139" s="195"/>
      <c r="Y139" s="195"/>
      <c r="Z139" s="195"/>
      <c r="AA139" s="200"/>
      <c r="AT139" s="201" t="s">
        <v>235</v>
      </c>
      <c r="AU139" s="201" t="s">
        <v>124</v>
      </c>
      <c r="AV139" s="11" t="s">
        <v>159</v>
      </c>
      <c r="AW139" s="11" t="s">
        <v>34</v>
      </c>
      <c r="AX139" s="11" t="s">
        <v>81</v>
      </c>
      <c r="AY139" s="201" t="s">
        <v>145</v>
      </c>
    </row>
    <row r="140" spans="2:65" s="1" customFormat="1" ht="31.5" customHeight="1">
      <c r="B140" s="38"/>
      <c r="C140" s="170" t="s">
        <v>171</v>
      </c>
      <c r="D140" s="170" t="s">
        <v>146</v>
      </c>
      <c r="E140" s="171" t="s">
        <v>522</v>
      </c>
      <c r="F140" s="285" t="s">
        <v>523</v>
      </c>
      <c r="G140" s="285"/>
      <c r="H140" s="285"/>
      <c r="I140" s="285"/>
      <c r="J140" s="172" t="s">
        <v>498</v>
      </c>
      <c r="K140" s="173">
        <v>6.0060000000000002</v>
      </c>
      <c r="L140" s="286">
        <v>0</v>
      </c>
      <c r="M140" s="287"/>
      <c r="N140" s="288">
        <f>ROUND(L140*K140,2)</f>
        <v>0</v>
      </c>
      <c r="O140" s="288"/>
      <c r="P140" s="288"/>
      <c r="Q140" s="288"/>
      <c r="R140" s="40"/>
      <c r="T140" s="174" t="s">
        <v>22</v>
      </c>
      <c r="U140" s="47" t="s">
        <v>43</v>
      </c>
      <c r="V140" s="39"/>
      <c r="W140" s="175">
        <f>V140*K140</f>
        <v>0</v>
      </c>
      <c r="X140" s="175">
        <v>0</v>
      </c>
      <c r="Y140" s="175">
        <f>X140*K140</f>
        <v>0</v>
      </c>
      <c r="Z140" s="175">
        <v>0</v>
      </c>
      <c r="AA140" s="176">
        <f>Z140*K140</f>
        <v>0</v>
      </c>
      <c r="AR140" s="21" t="s">
        <v>159</v>
      </c>
      <c r="AT140" s="21" t="s">
        <v>146</v>
      </c>
      <c r="AU140" s="21" t="s">
        <v>124</v>
      </c>
      <c r="AY140" s="21" t="s">
        <v>145</v>
      </c>
      <c r="BE140" s="112">
        <f>IF(U140="základní",N140,0)</f>
        <v>0</v>
      </c>
      <c r="BF140" s="112">
        <f>IF(U140="snížená",N140,0)</f>
        <v>0</v>
      </c>
      <c r="BG140" s="112">
        <f>IF(U140="zákl. přenesená",N140,0)</f>
        <v>0</v>
      </c>
      <c r="BH140" s="112">
        <f>IF(U140="sníž. přenesená",N140,0)</f>
        <v>0</v>
      </c>
      <c r="BI140" s="112">
        <f>IF(U140="nulová",N140,0)</f>
        <v>0</v>
      </c>
      <c r="BJ140" s="21" t="s">
        <v>124</v>
      </c>
      <c r="BK140" s="112">
        <f>ROUND(L140*K140,2)</f>
        <v>0</v>
      </c>
      <c r="BL140" s="21" t="s">
        <v>159</v>
      </c>
      <c r="BM140" s="21" t="s">
        <v>524</v>
      </c>
    </row>
    <row r="141" spans="2:65" s="12" customFormat="1" ht="22.5" customHeight="1">
      <c r="B141" s="202"/>
      <c r="C141" s="203"/>
      <c r="D141" s="203"/>
      <c r="E141" s="204" t="s">
        <v>22</v>
      </c>
      <c r="F141" s="311" t="s">
        <v>525</v>
      </c>
      <c r="G141" s="312"/>
      <c r="H141" s="312"/>
      <c r="I141" s="312"/>
      <c r="J141" s="203"/>
      <c r="K141" s="205" t="s">
        <v>22</v>
      </c>
      <c r="L141" s="203"/>
      <c r="M141" s="203"/>
      <c r="N141" s="203"/>
      <c r="O141" s="203"/>
      <c r="P141" s="203"/>
      <c r="Q141" s="203"/>
      <c r="R141" s="206"/>
      <c r="T141" s="207"/>
      <c r="U141" s="203"/>
      <c r="V141" s="203"/>
      <c r="W141" s="203"/>
      <c r="X141" s="203"/>
      <c r="Y141" s="203"/>
      <c r="Z141" s="203"/>
      <c r="AA141" s="208"/>
      <c r="AT141" s="209" t="s">
        <v>235</v>
      </c>
      <c r="AU141" s="209" t="s">
        <v>124</v>
      </c>
      <c r="AV141" s="12" t="s">
        <v>81</v>
      </c>
      <c r="AW141" s="12" t="s">
        <v>34</v>
      </c>
      <c r="AX141" s="12" t="s">
        <v>76</v>
      </c>
      <c r="AY141" s="209" t="s">
        <v>145</v>
      </c>
    </row>
    <row r="142" spans="2:65" s="10" customFormat="1" ht="22.5" customHeight="1">
      <c r="B142" s="177"/>
      <c r="C142" s="178"/>
      <c r="D142" s="178"/>
      <c r="E142" s="179" t="s">
        <v>22</v>
      </c>
      <c r="F142" s="307" t="s">
        <v>526</v>
      </c>
      <c r="G142" s="308"/>
      <c r="H142" s="308"/>
      <c r="I142" s="308"/>
      <c r="J142" s="178"/>
      <c r="K142" s="180">
        <v>4.29</v>
      </c>
      <c r="L142" s="178"/>
      <c r="M142" s="178"/>
      <c r="N142" s="178"/>
      <c r="O142" s="178"/>
      <c r="P142" s="178"/>
      <c r="Q142" s="178"/>
      <c r="R142" s="181"/>
      <c r="T142" s="182"/>
      <c r="U142" s="178"/>
      <c r="V142" s="178"/>
      <c r="W142" s="178"/>
      <c r="X142" s="178"/>
      <c r="Y142" s="178"/>
      <c r="Z142" s="178"/>
      <c r="AA142" s="183"/>
      <c r="AT142" s="184" t="s">
        <v>235</v>
      </c>
      <c r="AU142" s="184" t="s">
        <v>124</v>
      </c>
      <c r="AV142" s="10" t="s">
        <v>124</v>
      </c>
      <c r="AW142" s="10" t="s">
        <v>34</v>
      </c>
      <c r="AX142" s="10" t="s">
        <v>76</v>
      </c>
      <c r="AY142" s="184" t="s">
        <v>145</v>
      </c>
    </row>
    <row r="143" spans="2:65" s="10" customFormat="1" ht="22.5" customHeight="1">
      <c r="B143" s="177"/>
      <c r="C143" s="178"/>
      <c r="D143" s="178"/>
      <c r="E143" s="179" t="s">
        <v>22</v>
      </c>
      <c r="F143" s="307" t="s">
        <v>527</v>
      </c>
      <c r="G143" s="308"/>
      <c r="H143" s="308"/>
      <c r="I143" s="308"/>
      <c r="J143" s="178"/>
      <c r="K143" s="180">
        <v>1.716</v>
      </c>
      <c r="L143" s="178"/>
      <c r="M143" s="178"/>
      <c r="N143" s="178"/>
      <c r="O143" s="178"/>
      <c r="P143" s="178"/>
      <c r="Q143" s="178"/>
      <c r="R143" s="181"/>
      <c r="T143" s="182"/>
      <c r="U143" s="178"/>
      <c r="V143" s="178"/>
      <c r="W143" s="178"/>
      <c r="X143" s="178"/>
      <c r="Y143" s="178"/>
      <c r="Z143" s="178"/>
      <c r="AA143" s="183"/>
      <c r="AT143" s="184" t="s">
        <v>235</v>
      </c>
      <c r="AU143" s="184" t="s">
        <v>124</v>
      </c>
      <c r="AV143" s="10" t="s">
        <v>124</v>
      </c>
      <c r="AW143" s="10" t="s">
        <v>34</v>
      </c>
      <c r="AX143" s="10" t="s">
        <v>76</v>
      </c>
      <c r="AY143" s="184" t="s">
        <v>145</v>
      </c>
    </row>
    <row r="144" spans="2:65" s="11" customFormat="1" ht="22.5" customHeight="1">
      <c r="B144" s="194"/>
      <c r="C144" s="195"/>
      <c r="D144" s="195"/>
      <c r="E144" s="196" t="s">
        <v>22</v>
      </c>
      <c r="F144" s="309" t="s">
        <v>506</v>
      </c>
      <c r="G144" s="310"/>
      <c r="H144" s="310"/>
      <c r="I144" s="310"/>
      <c r="J144" s="195"/>
      <c r="K144" s="197">
        <v>6.0060000000000002</v>
      </c>
      <c r="L144" s="195"/>
      <c r="M144" s="195"/>
      <c r="N144" s="195"/>
      <c r="O144" s="195"/>
      <c r="P144" s="195"/>
      <c r="Q144" s="195"/>
      <c r="R144" s="198"/>
      <c r="T144" s="199"/>
      <c r="U144" s="195"/>
      <c r="V144" s="195"/>
      <c r="W144" s="195"/>
      <c r="X144" s="195"/>
      <c r="Y144" s="195"/>
      <c r="Z144" s="195"/>
      <c r="AA144" s="200"/>
      <c r="AT144" s="201" t="s">
        <v>235</v>
      </c>
      <c r="AU144" s="201" t="s">
        <v>124</v>
      </c>
      <c r="AV144" s="11" t="s">
        <v>159</v>
      </c>
      <c r="AW144" s="11" t="s">
        <v>34</v>
      </c>
      <c r="AX144" s="11" t="s">
        <v>81</v>
      </c>
      <c r="AY144" s="201" t="s">
        <v>145</v>
      </c>
    </row>
    <row r="145" spans="2:65" s="1" customFormat="1" ht="31.5" customHeight="1">
      <c r="B145" s="38"/>
      <c r="C145" s="170" t="s">
        <v>175</v>
      </c>
      <c r="D145" s="170" t="s">
        <v>146</v>
      </c>
      <c r="E145" s="171" t="s">
        <v>528</v>
      </c>
      <c r="F145" s="285" t="s">
        <v>529</v>
      </c>
      <c r="G145" s="285"/>
      <c r="H145" s="285"/>
      <c r="I145" s="285"/>
      <c r="J145" s="172" t="s">
        <v>498</v>
      </c>
      <c r="K145" s="173">
        <v>9.4380000000000006</v>
      </c>
      <c r="L145" s="286">
        <v>0</v>
      </c>
      <c r="M145" s="287"/>
      <c r="N145" s="288">
        <f>ROUND(L145*K145,2)</f>
        <v>0</v>
      </c>
      <c r="O145" s="288"/>
      <c r="P145" s="288"/>
      <c r="Q145" s="288"/>
      <c r="R145" s="40"/>
      <c r="T145" s="174" t="s">
        <v>22</v>
      </c>
      <c r="U145" s="47" t="s">
        <v>43</v>
      </c>
      <c r="V145" s="39"/>
      <c r="W145" s="175">
        <f>V145*K145</f>
        <v>0</v>
      </c>
      <c r="X145" s="175">
        <v>0</v>
      </c>
      <c r="Y145" s="175">
        <f>X145*K145</f>
        <v>0</v>
      </c>
      <c r="Z145" s="175">
        <v>0</v>
      </c>
      <c r="AA145" s="176">
        <f>Z145*K145</f>
        <v>0</v>
      </c>
      <c r="AR145" s="21" t="s">
        <v>159</v>
      </c>
      <c r="AT145" s="21" t="s">
        <v>146</v>
      </c>
      <c r="AU145" s="21" t="s">
        <v>124</v>
      </c>
      <c r="AY145" s="21" t="s">
        <v>145</v>
      </c>
      <c r="BE145" s="112">
        <f>IF(U145="základní",N145,0)</f>
        <v>0</v>
      </c>
      <c r="BF145" s="112">
        <f>IF(U145="snížená",N145,0)</f>
        <v>0</v>
      </c>
      <c r="BG145" s="112">
        <f>IF(U145="zákl. přenesená",N145,0)</f>
        <v>0</v>
      </c>
      <c r="BH145" s="112">
        <f>IF(U145="sníž. přenesená",N145,0)</f>
        <v>0</v>
      </c>
      <c r="BI145" s="112">
        <f>IF(U145="nulová",N145,0)</f>
        <v>0</v>
      </c>
      <c r="BJ145" s="21" t="s">
        <v>124</v>
      </c>
      <c r="BK145" s="112">
        <f>ROUND(L145*K145,2)</f>
        <v>0</v>
      </c>
      <c r="BL145" s="21" t="s">
        <v>159</v>
      </c>
      <c r="BM145" s="21" t="s">
        <v>530</v>
      </c>
    </row>
    <row r="146" spans="2:65" s="10" customFormat="1" ht="22.5" customHeight="1">
      <c r="B146" s="177"/>
      <c r="C146" s="178"/>
      <c r="D146" s="178"/>
      <c r="E146" s="179" t="s">
        <v>22</v>
      </c>
      <c r="F146" s="289" t="s">
        <v>504</v>
      </c>
      <c r="G146" s="290"/>
      <c r="H146" s="290"/>
      <c r="I146" s="290"/>
      <c r="J146" s="178"/>
      <c r="K146" s="180">
        <v>15.444000000000001</v>
      </c>
      <c r="L146" s="178"/>
      <c r="M146" s="178"/>
      <c r="N146" s="178"/>
      <c r="O146" s="178"/>
      <c r="P146" s="178"/>
      <c r="Q146" s="178"/>
      <c r="R146" s="181"/>
      <c r="T146" s="182"/>
      <c r="U146" s="178"/>
      <c r="V146" s="178"/>
      <c r="W146" s="178"/>
      <c r="X146" s="178"/>
      <c r="Y146" s="178"/>
      <c r="Z146" s="178"/>
      <c r="AA146" s="183"/>
      <c r="AT146" s="184" t="s">
        <v>235</v>
      </c>
      <c r="AU146" s="184" t="s">
        <v>124</v>
      </c>
      <c r="AV146" s="10" t="s">
        <v>124</v>
      </c>
      <c r="AW146" s="10" t="s">
        <v>34</v>
      </c>
      <c r="AX146" s="10" t="s">
        <v>76</v>
      </c>
      <c r="AY146" s="184" t="s">
        <v>145</v>
      </c>
    </row>
    <row r="147" spans="2:65" s="10" customFormat="1" ht="22.5" customHeight="1">
      <c r="B147" s="177"/>
      <c r="C147" s="178"/>
      <c r="D147" s="178"/>
      <c r="E147" s="179" t="s">
        <v>22</v>
      </c>
      <c r="F147" s="307" t="s">
        <v>505</v>
      </c>
      <c r="G147" s="308"/>
      <c r="H147" s="308"/>
      <c r="I147" s="308"/>
      <c r="J147" s="178"/>
      <c r="K147" s="180">
        <v>-1.716</v>
      </c>
      <c r="L147" s="178"/>
      <c r="M147" s="178"/>
      <c r="N147" s="178"/>
      <c r="O147" s="178"/>
      <c r="P147" s="178"/>
      <c r="Q147" s="178"/>
      <c r="R147" s="181"/>
      <c r="T147" s="182"/>
      <c r="U147" s="178"/>
      <c r="V147" s="178"/>
      <c r="W147" s="178"/>
      <c r="X147" s="178"/>
      <c r="Y147" s="178"/>
      <c r="Z147" s="178"/>
      <c r="AA147" s="183"/>
      <c r="AT147" s="184" t="s">
        <v>235</v>
      </c>
      <c r="AU147" s="184" t="s">
        <v>124</v>
      </c>
      <c r="AV147" s="10" t="s">
        <v>124</v>
      </c>
      <c r="AW147" s="10" t="s">
        <v>34</v>
      </c>
      <c r="AX147" s="10" t="s">
        <v>76</v>
      </c>
      <c r="AY147" s="184" t="s">
        <v>145</v>
      </c>
    </row>
    <row r="148" spans="2:65" s="10" customFormat="1" ht="22.5" customHeight="1">
      <c r="B148" s="177"/>
      <c r="C148" s="178"/>
      <c r="D148" s="178"/>
      <c r="E148" s="179" t="s">
        <v>22</v>
      </c>
      <c r="F148" s="307" t="s">
        <v>531</v>
      </c>
      <c r="G148" s="308"/>
      <c r="H148" s="308"/>
      <c r="I148" s="308"/>
      <c r="J148" s="178"/>
      <c r="K148" s="180">
        <v>-4.29</v>
      </c>
      <c r="L148" s="178"/>
      <c r="M148" s="178"/>
      <c r="N148" s="178"/>
      <c r="O148" s="178"/>
      <c r="P148" s="178"/>
      <c r="Q148" s="178"/>
      <c r="R148" s="181"/>
      <c r="T148" s="182"/>
      <c r="U148" s="178"/>
      <c r="V148" s="178"/>
      <c r="W148" s="178"/>
      <c r="X148" s="178"/>
      <c r="Y148" s="178"/>
      <c r="Z148" s="178"/>
      <c r="AA148" s="183"/>
      <c r="AT148" s="184" t="s">
        <v>235</v>
      </c>
      <c r="AU148" s="184" t="s">
        <v>124</v>
      </c>
      <c r="AV148" s="10" t="s">
        <v>124</v>
      </c>
      <c r="AW148" s="10" t="s">
        <v>34</v>
      </c>
      <c r="AX148" s="10" t="s">
        <v>76</v>
      </c>
      <c r="AY148" s="184" t="s">
        <v>145</v>
      </c>
    </row>
    <row r="149" spans="2:65" s="11" customFormat="1" ht="22.5" customHeight="1">
      <c r="B149" s="194"/>
      <c r="C149" s="195"/>
      <c r="D149" s="195"/>
      <c r="E149" s="196" t="s">
        <v>22</v>
      </c>
      <c r="F149" s="309" t="s">
        <v>506</v>
      </c>
      <c r="G149" s="310"/>
      <c r="H149" s="310"/>
      <c r="I149" s="310"/>
      <c r="J149" s="195"/>
      <c r="K149" s="197">
        <v>9.4380000000000006</v>
      </c>
      <c r="L149" s="195"/>
      <c r="M149" s="195"/>
      <c r="N149" s="195"/>
      <c r="O149" s="195"/>
      <c r="P149" s="195"/>
      <c r="Q149" s="195"/>
      <c r="R149" s="198"/>
      <c r="T149" s="199"/>
      <c r="U149" s="195"/>
      <c r="V149" s="195"/>
      <c r="W149" s="195"/>
      <c r="X149" s="195"/>
      <c r="Y149" s="195"/>
      <c r="Z149" s="195"/>
      <c r="AA149" s="200"/>
      <c r="AT149" s="201" t="s">
        <v>235</v>
      </c>
      <c r="AU149" s="201" t="s">
        <v>124</v>
      </c>
      <c r="AV149" s="11" t="s">
        <v>159</v>
      </c>
      <c r="AW149" s="11" t="s">
        <v>34</v>
      </c>
      <c r="AX149" s="11" t="s">
        <v>81</v>
      </c>
      <c r="AY149" s="201" t="s">
        <v>145</v>
      </c>
    </row>
    <row r="150" spans="2:65" s="1" customFormat="1" ht="22.5" customHeight="1">
      <c r="B150" s="38"/>
      <c r="C150" s="170" t="s">
        <v>179</v>
      </c>
      <c r="D150" s="170" t="s">
        <v>146</v>
      </c>
      <c r="E150" s="171" t="s">
        <v>532</v>
      </c>
      <c r="F150" s="285" t="s">
        <v>533</v>
      </c>
      <c r="G150" s="285"/>
      <c r="H150" s="285"/>
      <c r="I150" s="285"/>
      <c r="J150" s="172" t="s">
        <v>498</v>
      </c>
      <c r="K150" s="173">
        <v>6.0060000000000002</v>
      </c>
      <c r="L150" s="286">
        <v>0</v>
      </c>
      <c r="M150" s="287"/>
      <c r="N150" s="288">
        <f>ROUND(L150*K150,2)</f>
        <v>0</v>
      </c>
      <c r="O150" s="288"/>
      <c r="P150" s="288"/>
      <c r="Q150" s="288"/>
      <c r="R150" s="40"/>
      <c r="T150" s="174" t="s">
        <v>22</v>
      </c>
      <c r="U150" s="47" t="s">
        <v>43</v>
      </c>
      <c r="V150" s="39"/>
      <c r="W150" s="175">
        <f>V150*K150</f>
        <v>0</v>
      </c>
      <c r="X150" s="175">
        <v>0</v>
      </c>
      <c r="Y150" s="175">
        <f>X150*K150</f>
        <v>0</v>
      </c>
      <c r="Z150" s="175">
        <v>0</v>
      </c>
      <c r="AA150" s="176">
        <f>Z150*K150</f>
        <v>0</v>
      </c>
      <c r="AR150" s="21" t="s">
        <v>159</v>
      </c>
      <c r="AT150" s="21" t="s">
        <v>146</v>
      </c>
      <c r="AU150" s="21" t="s">
        <v>124</v>
      </c>
      <c r="AY150" s="21" t="s">
        <v>145</v>
      </c>
      <c r="BE150" s="112">
        <f>IF(U150="základní",N150,0)</f>
        <v>0</v>
      </c>
      <c r="BF150" s="112">
        <f>IF(U150="snížená",N150,0)</f>
        <v>0</v>
      </c>
      <c r="BG150" s="112">
        <f>IF(U150="zákl. přenesená",N150,0)</f>
        <v>0</v>
      </c>
      <c r="BH150" s="112">
        <f>IF(U150="sníž. přenesená",N150,0)</f>
        <v>0</v>
      </c>
      <c r="BI150" s="112">
        <f>IF(U150="nulová",N150,0)</f>
        <v>0</v>
      </c>
      <c r="BJ150" s="21" t="s">
        <v>124</v>
      </c>
      <c r="BK150" s="112">
        <f>ROUND(L150*K150,2)</f>
        <v>0</v>
      </c>
      <c r="BL150" s="21" t="s">
        <v>159</v>
      </c>
      <c r="BM150" s="21" t="s">
        <v>534</v>
      </c>
    </row>
    <row r="151" spans="2:65" s="10" customFormat="1" ht="22.5" customHeight="1">
      <c r="B151" s="177"/>
      <c r="C151" s="178"/>
      <c r="D151" s="178"/>
      <c r="E151" s="179" t="s">
        <v>22</v>
      </c>
      <c r="F151" s="289" t="s">
        <v>526</v>
      </c>
      <c r="G151" s="290"/>
      <c r="H151" s="290"/>
      <c r="I151" s="290"/>
      <c r="J151" s="178"/>
      <c r="K151" s="180">
        <v>4.29</v>
      </c>
      <c r="L151" s="178"/>
      <c r="M151" s="178"/>
      <c r="N151" s="178"/>
      <c r="O151" s="178"/>
      <c r="P151" s="178"/>
      <c r="Q151" s="178"/>
      <c r="R151" s="181"/>
      <c r="T151" s="182"/>
      <c r="U151" s="178"/>
      <c r="V151" s="178"/>
      <c r="W151" s="178"/>
      <c r="X151" s="178"/>
      <c r="Y151" s="178"/>
      <c r="Z151" s="178"/>
      <c r="AA151" s="183"/>
      <c r="AT151" s="184" t="s">
        <v>235</v>
      </c>
      <c r="AU151" s="184" t="s">
        <v>124</v>
      </c>
      <c r="AV151" s="10" t="s">
        <v>124</v>
      </c>
      <c r="AW151" s="10" t="s">
        <v>34</v>
      </c>
      <c r="AX151" s="10" t="s">
        <v>76</v>
      </c>
      <c r="AY151" s="184" t="s">
        <v>145</v>
      </c>
    </row>
    <row r="152" spans="2:65" s="10" customFormat="1" ht="22.5" customHeight="1">
      <c r="B152" s="177"/>
      <c r="C152" s="178"/>
      <c r="D152" s="178"/>
      <c r="E152" s="179" t="s">
        <v>22</v>
      </c>
      <c r="F152" s="307" t="s">
        <v>527</v>
      </c>
      <c r="G152" s="308"/>
      <c r="H152" s="308"/>
      <c r="I152" s="308"/>
      <c r="J152" s="178"/>
      <c r="K152" s="180">
        <v>1.716</v>
      </c>
      <c r="L152" s="178"/>
      <c r="M152" s="178"/>
      <c r="N152" s="178"/>
      <c r="O152" s="178"/>
      <c r="P152" s="178"/>
      <c r="Q152" s="178"/>
      <c r="R152" s="181"/>
      <c r="T152" s="182"/>
      <c r="U152" s="178"/>
      <c r="V152" s="178"/>
      <c r="W152" s="178"/>
      <c r="X152" s="178"/>
      <c r="Y152" s="178"/>
      <c r="Z152" s="178"/>
      <c r="AA152" s="183"/>
      <c r="AT152" s="184" t="s">
        <v>235</v>
      </c>
      <c r="AU152" s="184" t="s">
        <v>124</v>
      </c>
      <c r="AV152" s="10" t="s">
        <v>124</v>
      </c>
      <c r="AW152" s="10" t="s">
        <v>34</v>
      </c>
      <c r="AX152" s="10" t="s">
        <v>76</v>
      </c>
      <c r="AY152" s="184" t="s">
        <v>145</v>
      </c>
    </row>
    <row r="153" spans="2:65" s="13" customFormat="1" ht="22.5" customHeight="1">
      <c r="B153" s="210"/>
      <c r="C153" s="211"/>
      <c r="D153" s="211"/>
      <c r="E153" s="212" t="s">
        <v>22</v>
      </c>
      <c r="F153" s="313" t="s">
        <v>535</v>
      </c>
      <c r="G153" s="314"/>
      <c r="H153" s="314"/>
      <c r="I153" s="314"/>
      <c r="J153" s="211"/>
      <c r="K153" s="213">
        <v>6.0060000000000002</v>
      </c>
      <c r="L153" s="211"/>
      <c r="M153" s="211"/>
      <c r="N153" s="211"/>
      <c r="O153" s="211"/>
      <c r="P153" s="211"/>
      <c r="Q153" s="211"/>
      <c r="R153" s="214"/>
      <c r="T153" s="215"/>
      <c r="U153" s="211"/>
      <c r="V153" s="211"/>
      <c r="W153" s="211"/>
      <c r="X153" s="211"/>
      <c r="Y153" s="211"/>
      <c r="Z153" s="211"/>
      <c r="AA153" s="216"/>
      <c r="AT153" s="217" t="s">
        <v>235</v>
      </c>
      <c r="AU153" s="217" t="s">
        <v>124</v>
      </c>
      <c r="AV153" s="13" t="s">
        <v>155</v>
      </c>
      <c r="AW153" s="13" t="s">
        <v>34</v>
      </c>
      <c r="AX153" s="13" t="s">
        <v>81</v>
      </c>
      <c r="AY153" s="217" t="s">
        <v>145</v>
      </c>
    </row>
    <row r="154" spans="2:65" s="1" customFormat="1" ht="22.5" customHeight="1">
      <c r="B154" s="38"/>
      <c r="C154" s="170" t="s">
        <v>183</v>
      </c>
      <c r="D154" s="170" t="s">
        <v>146</v>
      </c>
      <c r="E154" s="171" t="s">
        <v>536</v>
      </c>
      <c r="F154" s="285" t="s">
        <v>537</v>
      </c>
      <c r="G154" s="285"/>
      <c r="H154" s="285"/>
      <c r="I154" s="285"/>
      <c r="J154" s="172" t="s">
        <v>498</v>
      </c>
      <c r="K154" s="173">
        <v>9.4380000000000006</v>
      </c>
      <c r="L154" s="286">
        <v>0</v>
      </c>
      <c r="M154" s="287"/>
      <c r="N154" s="288">
        <f>ROUND(L154*K154,2)</f>
        <v>0</v>
      </c>
      <c r="O154" s="288"/>
      <c r="P154" s="288"/>
      <c r="Q154" s="288"/>
      <c r="R154" s="40"/>
      <c r="T154" s="174" t="s">
        <v>22</v>
      </c>
      <c r="U154" s="47" t="s">
        <v>43</v>
      </c>
      <c r="V154" s="39"/>
      <c r="W154" s="175">
        <f>V154*K154</f>
        <v>0</v>
      </c>
      <c r="X154" s="175">
        <v>0</v>
      </c>
      <c r="Y154" s="175">
        <f>X154*K154</f>
        <v>0</v>
      </c>
      <c r="Z154" s="175">
        <v>0</v>
      </c>
      <c r="AA154" s="176">
        <f>Z154*K154</f>
        <v>0</v>
      </c>
      <c r="AR154" s="21" t="s">
        <v>159</v>
      </c>
      <c r="AT154" s="21" t="s">
        <v>146</v>
      </c>
      <c r="AU154" s="21" t="s">
        <v>124</v>
      </c>
      <c r="AY154" s="21" t="s">
        <v>145</v>
      </c>
      <c r="BE154" s="112">
        <f>IF(U154="základní",N154,0)</f>
        <v>0</v>
      </c>
      <c r="BF154" s="112">
        <f>IF(U154="snížená",N154,0)</f>
        <v>0</v>
      </c>
      <c r="BG154" s="112">
        <f>IF(U154="zákl. přenesená",N154,0)</f>
        <v>0</v>
      </c>
      <c r="BH154" s="112">
        <f>IF(U154="sníž. přenesená",N154,0)</f>
        <v>0</v>
      </c>
      <c r="BI154" s="112">
        <f>IF(U154="nulová",N154,0)</f>
        <v>0</v>
      </c>
      <c r="BJ154" s="21" t="s">
        <v>124</v>
      </c>
      <c r="BK154" s="112">
        <f>ROUND(L154*K154,2)</f>
        <v>0</v>
      </c>
      <c r="BL154" s="21" t="s">
        <v>159</v>
      </c>
      <c r="BM154" s="21" t="s">
        <v>538</v>
      </c>
    </row>
    <row r="155" spans="2:65" s="1" customFormat="1" ht="31.5" customHeight="1">
      <c r="B155" s="38"/>
      <c r="C155" s="170" t="s">
        <v>188</v>
      </c>
      <c r="D155" s="170" t="s">
        <v>146</v>
      </c>
      <c r="E155" s="171" t="s">
        <v>539</v>
      </c>
      <c r="F155" s="285" t="s">
        <v>540</v>
      </c>
      <c r="G155" s="285"/>
      <c r="H155" s="285"/>
      <c r="I155" s="285"/>
      <c r="J155" s="172" t="s">
        <v>228</v>
      </c>
      <c r="K155" s="173">
        <v>16.988</v>
      </c>
      <c r="L155" s="286">
        <v>0</v>
      </c>
      <c r="M155" s="287"/>
      <c r="N155" s="288">
        <f>ROUND(L155*K155,2)</f>
        <v>0</v>
      </c>
      <c r="O155" s="288"/>
      <c r="P155" s="288"/>
      <c r="Q155" s="288"/>
      <c r="R155" s="40"/>
      <c r="T155" s="174" t="s">
        <v>22</v>
      </c>
      <c r="U155" s="47" t="s">
        <v>43</v>
      </c>
      <c r="V155" s="39"/>
      <c r="W155" s="175">
        <f>V155*K155</f>
        <v>0</v>
      </c>
      <c r="X155" s="175">
        <v>0</v>
      </c>
      <c r="Y155" s="175">
        <f>X155*K155</f>
        <v>0</v>
      </c>
      <c r="Z155" s="175">
        <v>0</v>
      </c>
      <c r="AA155" s="176">
        <f>Z155*K155</f>
        <v>0</v>
      </c>
      <c r="AR155" s="21" t="s">
        <v>541</v>
      </c>
      <c r="AT155" s="21" t="s">
        <v>146</v>
      </c>
      <c r="AU155" s="21" t="s">
        <v>124</v>
      </c>
      <c r="AY155" s="21" t="s">
        <v>145</v>
      </c>
      <c r="BE155" s="112">
        <f>IF(U155="základní",N155,0)</f>
        <v>0</v>
      </c>
      <c r="BF155" s="112">
        <f>IF(U155="snížená",N155,0)</f>
        <v>0</v>
      </c>
      <c r="BG155" s="112">
        <f>IF(U155="zákl. přenesená",N155,0)</f>
        <v>0</v>
      </c>
      <c r="BH155" s="112">
        <f>IF(U155="sníž. přenesená",N155,0)</f>
        <v>0</v>
      </c>
      <c r="BI155" s="112">
        <f>IF(U155="nulová",N155,0)</f>
        <v>0</v>
      </c>
      <c r="BJ155" s="21" t="s">
        <v>124</v>
      </c>
      <c r="BK155" s="112">
        <f>ROUND(L155*K155,2)</f>
        <v>0</v>
      </c>
      <c r="BL155" s="21" t="s">
        <v>541</v>
      </c>
      <c r="BM155" s="21" t="s">
        <v>542</v>
      </c>
    </row>
    <row r="156" spans="2:65" s="10" customFormat="1" ht="22.5" customHeight="1">
      <c r="B156" s="177"/>
      <c r="C156" s="178"/>
      <c r="D156" s="178"/>
      <c r="E156" s="179" t="s">
        <v>22</v>
      </c>
      <c r="F156" s="289" t="s">
        <v>543</v>
      </c>
      <c r="G156" s="290"/>
      <c r="H156" s="290"/>
      <c r="I156" s="290"/>
      <c r="J156" s="178"/>
      <c r="K156" s="180">
        <v>16.988</v>
      </c>
      <c r="L156" s="178"/>
      <c r="M156" s="178"/>
      <c r="N156" s="178"/>
      <c r="O156" s="178"/>
      <c r="P156" s="178"/>
      <c r="Q156" s="178"/>
      <c r="R156" s="181"/>
      <c r="T156" s="182"/>
      <c r="U156" s="178"/>
      <c r="V156" s="178"/>
      <c r="W156" s="178"/>
      <c r="X156" s="178"/>
      <c r="Y156" s="178"/>
      <c r="Z156" s="178"/>
      <c r="AA156" s="183"/>
      <c r="AT156" s="184" t="s">
        <v>235</v>
      </c>
      <c r="AU156" s="184" t="s">
        <v>124</v>
      </c>
      <c r="AV156" s="10" t="s">
        <v>124</v>
      </c>
      <c r="AW156" s="10" t="s">
        <v>34</v>
      </c>
      <c r="AX156" s="10" t="s">
        <v>81</v>
      </c>
      <c r="AY156" s="184" t="s">
        <v>145</v>
      </c>
    </row>
    <row r="157" spans="2:65" s="1" customFormat="1" ht="31.5" customHeight="1">
      <c r="B157" s="38"/>
      <c r="C157" s="170" t="s">
        <v>192</v>
      </c>
      <c r="D157" s="170" t="s">
        <v>146</v>
      </c>
      <c r="E157" s="171" t="s">
        <v>544</v>
      </c>
      <c r="F157" s="285" t="s">
        <v>545</v>
      </c>
      <c r="G157" s="285"/>
      <c r="H157" s="285"/>
      <c r="I157" s="285"/>
      <c r="J157" s="172" t="s">
        <v>498</v>
      </c>
      <c r="K157" s="173">
        <v>4.29</v>
      </c>
      <c r="L157" s="286">
        <v>0</v>
      </c>
      <c r="M157" s="287"/>
      <c r="N157" s="288">
        <f>ROUND(L157*K157,2)</f>
        <v>0</v>
      </c>
      <c r="O157" s="288"/>
      <c r="P157" s="288"/>
      <c r="Q157" s="288"/>
      <c r="R157" s="40"/>
      <c r="T157" s="174" t="s">
        <v>22</v>
      </c>
      <c r="U157" s="47" t="s">
        <v>43</v>
      </c>
      <c r="V157" s="39"/>
      <c r="W157" s="175">
        <f>V157*K157</f>
        <v>0</v>
      </c>
      <c r="X157" s="175">
        <v>0</v>
      </c>
      <c r="Y157" s="175">
        <f>X157*K157</f>
        <v>0</v>
      </c>
      <c r="Z157" s="175">
        <v>0</v>
      </c>
      <c r="AA157" s="176">
        <f>Z157*K157</f>
        <v>0</v>
      </c>
      <c r="AR157" s="21" t="s">
        <v>159</v>
      </c>
      <c r="AT157" s="21" t="s">
        <v>146</v>
      </c>
      <c r="AU157" s="21" t="s">
        <v>124</v>
      </c>
      <c r="AY157" s="21" t="s">
        <v>145</v>
      </c>
      <c r="BE157" s="112">
        <f>IF(U157="základní",N157,0)</f>
        <v>0</v>
      </c>
      <c r="BF157" s="112">
        <f>IF(U157="snížená",N157,0)</f>
        <v>0</v>
      </c>
      <c r="BG157" s="112">
        <f>IF(U157="zákl. přenesená",N157,0)</f>
        <v>0</v>
      </c>
      <c r="BH157" s="112">
        <f>IF(U157="sníž. přenesená",N157,0)</f>
        <v>0</v>
      </c>
      <c r="BI157" s="112">
        <f>IF(U157="nulová",N157,0)</f>
        <v>0</v>
      </c>
      <c r="BJ157" s="21" t="s">
        <v>124</v>
      </c>
      <c r="BK157" s="112">
        <f>ROUND(L157*K157,2)</f>
        <v>0</v>
      </c>
      <c r="BL157" s="21" t="s">
        <v>159</v>
      </c>
      <c r="BM157" s="21" t="s">
        <v>546</v>
      </c>
    </row>
    <row r="158" spans="2:65" s="10" customFormat="1" ht="22.5" customHeight="1">
      <c r="B158" s="177"/>
      <c r="C158" s="178"/>
      <c r="D158" s="178"/>
      <c r="E158" s="179" t="s">
        <v>22</v>
      </c>
      <c r="F158" s="289" t="s">
        <v>504</v>
      </c>
      <c r="G158" s="290"/>
      <c r="H158" s="290"/>
      <c r="I158" s="290"/>
      <c r="J158" s="178"/>
      <c r="K158" s="180">
        <v>15.444000000000001</v>
      </c>
      <c r="L158" s="178"/>
      <c r="M158" s="178"/>
      <c r="N158" s="178"/>
      <c r="O158" s="178"/>
      <c r="P158" s="178"/>
      <c r="Q158" s="178"/>
      <c r="R158" s="181"/>
      <c r="T158" s="182"/>
      <c r="U158" s="178"/>
      <c r="V158" s="178"/>
      <c r="W158" s="178"/>
      <c r="X158" s="178"/>
      <c r="Y158" s="178"/>
      <c r="Z158" s="178"/>
      <c r="AA158" s="183"/>
      <c r="AT158" s="184" t="s">
        <v>235</v>
      </c>
      <c r="AU158" s="184" t="s">
        <v>124</v>
      </c>
      <c r="AV158" s="10" t="s">
        <v>124</v>
      </c>
      <c r="AW158" s="10" t="s">
        <v>34</v>
      </c>
      <c r="AX158" s="10" t="s">
        <v>76</v>
      </c>
      <c r="AY158" s="184" t="s">
        <v>145</v>
      </c>
    </row>
    <row r="159" spans="2:65" s="10" customFormat="1" ht="22.5" customHeight="1">
      <c r="B159" s="177"/>
      <c r="C159" s="178"/>
      <c r="D159" s="178"/>
      <c r="E159" s="179" t="s">
        <v>22</v>
      </c>
      <c r="F159" s="307" t="s">
        <v>505</v>
      </c>
      <c r="G159" s="308"/>
      <c r="H159" s="308"/>
      <c r="I159" s="308"/>
      <c r="J159" s="178"/>
      <c r="K159" s="180">
        <v>-1.716</v>
      </c>
      <c r="L159" s="178"/>
      <c r="M159" s="178"/>
      <c r="N159" s="178"/>
      <c r="O159" s="178"/>
      <c r="P159" s="178"/>
      <c r="Q159" s="178"/>
      <c r="R159" s="181"/>
      <c r="T159" s="182"/>
      <c r="U159" s="178"/>
      <c r="V159" s="178"/>
      <c r="W159" s="178"/>
      <c r="X159" s="178"/>
      <c r="Y159" s="178"/>
      <c r="Z159" s="178"/>
      <c r="AA159" s="183"/>
      <c r="AT159" s="184" t="s">
        <v>235</v>
      </c>
      <c r="AU159" s="184" t="s">
        <v>124</v>
      </c>
      <c r="AV159" s="10" t="s">
        <v>124</v>
      </c>
      <c r="AW159" s="10" t="s">
        <v>34</v>
      </c>
      <c r="AX159" s="10" t="s">
        <v>76</v>
      </c>
      <c r="AY159" s="184" t="s">
        <v>145</v>
      </c>
    </row>
    <row r="160" spans="2:65" s="10" customFormat="1" ht="22.5" customHeight="1">
      <c r="B160" s="177"/>
      <c r="C160" s="178"/>
      <c r="D160" s="178"/>
      <c r="E160" s="179" t="s">
        <v>22</v>
      </c>
      <c r="F160" s="307" t="s">
        <v>547</v>
      </c>
      <c r="G160" s="308"/>
      <c r="H160" s="308"/>
      <c r="I160" s="308"/>
      <c r="J160" s="178"/>
      <c r="K160" s="180">
        <v>-1.716</v>
      </c>
      <c r="L160" s="178"/>
      <c r="M160" s="178"/>
      <c r="N160" s="178"/>
      <c r="O160" s="178"/>
      <c r="P160" s="178"/>
      <c r="Q160" s="178"/>
      <c r="R160" s="181"/>
      <c r="T160" s="182"/>
      <c r="U160" s="178"/>
      <c r="V160" s="178"/>
      <c r="W160" s="178"/>
      <c r="X160" s="178"/>
      <c r="Y160" s="178"/>
      <c r="Z160" s="178"/>
      <c r="AA160" s="183"/>
      <c r="AT160" s="184" t="s">
        <v>235</v>
      </c>
      <c r="AU160" s="184" t="s">
        <v>124</v>
      </c>
      <c r="AV160" s="10" t="s">
        <v>124</v>
      </c>
      <c r="AW160" s="10" t="s">
        <v>34</v>
      </c>
      <c r="AX160" s="10" t="s">
        <v>76</v>
      </c>
      <c r="AY160" s="184" t="s">
        <v>145</v>
      </c>
    </row>
    <row r="161" spans="2:65" s="10" customFormat="1" ht="22.5" customHeight="1">
      <c r="B161" s="177"/>
      <c r="C161" s="178"/>
      <c r="D161" s="178"/>
      <c r="E161" s="179" t="s">
        <v>22</v>
      </c>
      <c r="F161" s="307" t="s">
        <v>548</v>
      </c>
      <c r="G161" s="308"/>
      <c r="H161" s="308"/>
      <c r="I161" s="308"/>
      <c r="J161" s="178"/>
      <c r="K161" s="180">
        <v>-3.4319999999999999</v>
      </c>
      <c r="L161" s="178"/>
      <c r="M161" s="178"/>
      <c r="N161" s="178"/>
      <c r="O161" s="178"/>
      <c r="P161" s="178"/>
      <c r="Q161" s="178"/>
      <c r="R161" s="181"/>
      <c r="T161" s="182"/>
      <c r="U161" s="178"/>
      <c r="V161" s="178"/>
      <c r="W161" s="178"/>
      <c r="X161" s="178"/>
      <c r="Y161" s="178"/>
      <c r="Z161" s="178"/>
      <c r="AA161" s="183"/>
      <c r="AT161" s="184" t="s">
        <v>235</v>
      </c>
      <c r="AU161" s="184" t="s">
        <v>124</v>
      </c>
      <c r="AV161" s="10" t="s">
        <v>124</v>
      </c>
      <c r="AW161" s="10" t="s">
        <v>34</v>
      </c>
      <c r="AX161" s="10" t="s">
        <v>76</v>
      </c>
      <c r="AY161" s="184" t="s">
        <v>145</v>
      </c>
    </row>
    <row r="162" spans="2:65" s="10" customFormat="1" ht="22.5" customHeight="1">
      <c r="B162" s="177"/>
      <c r="C162" s="178"/>
      <c r="D162" s="178"/>
      <c r="E162" s="179" t="s">
        <v>22</v>
      </c>
      <c r="F162" s="307" t="s">
        <v>531</v>
      </c>
      <c r="G162" s="308"/>
      <c r="H162" s="308"/>
      <c r="I162" s="308"/>
      <c r="J162" s="178"/>
      <c r="K162" s="180">
        <v>-4.29</v>
      </c>
      <c r="L162" s="178"/>
      <c r="M162" s="178"/>
      <c r="N162" s="178"/>
      <c r="O162" s="178"/>
      <c r="P162" s="178"/>
      <c r="Q162" s="178"/>
      <c r="R162" s="181"/>
      <c r="T162" s="182"/>
      <c r="U162" s="178"/>
      <c r="V162" s="178"/>
      <c r="W162" s="178"/>
      <c r="X162" s="178"/>
      <c r="Y162" s="178"/>
      <c r="Z162" s="178"/>
      <c r="AA162" s="183"/>
      <c r="AT162" s="184" t="s">
        <v>235</v>
      </c>
      <c r="AU162" s="184" t="s">
        <v>124</v>
      </c>
      <c r="AV162" s="10" t="s">
        <v>124</v>
      </c>
      <c r="AW162" s="10" t="s">
        <v>34</v>
      </c>
      <c r="AX162" s="10" t="s">
        <v>76</v>
      </c>
      <c r="AY162" s="184" t="s">
        <v>145</v>
      </c>
    </row>
    <row r="163" spans="2:65" s="13" customFormat="1" ht="22.5" customHeight="1">
      <c r="B163" s="210"/>
      <c r="C163" s="211"/>
      <c r="D163" s="211"/>
      <c r="E163" s="212" t="s">
        <v>22</v>
      </c>
      <c r="F163" s="313" t="s">
        <v>535</v>
      </c>
      <c r="G163" s="314"/>
      <c r="H163" s="314"/>
      <c r="I163" s="314"/>
      <c r="J163" s="211"/>
      <c r="K163" s="213">
        <v>4.29</v>
      </c>
      <c r="L163" s="211"/>
      <c r="M163" s="211"/>
      <c r="N163" s="211"/>
      <c r="O163" s="211"/>
      <c r="P163" s="211"/>
      <c r="Q163" s="211"/>
      <c r="R163" s="214"/>
      <c r="T163" s="215"/>
      <c r="U163" s="211"/>
      <c r="V163" s="211"/>
      <c r="W163" s="211"/>
      <c r="X163" s="211"/>
      <c r="Y163" s="211"/>
      <c r="Z163" s="211"/>
      <c r="AA163" s="216"/>
      <c r="AT163" s="217" t="s">
        <v>235</v>
      </c>
      <c r="AU163" s="217" t="s">
        <v>124</v>
      </c>
      <c r="AV163" s="13" t="s">
        <v>155</v>
      </c>
      <c r="AW163" s="13" t="s">
        <v>34</v>
      </c>
      <c r="AX163" s="13" t="s">
        <v>81</v>
      </c>
      <c r="AY163" s="217" t="s">
        <v>145</v>
      </c>
    </row>
    <row r="164" spans="2:65" s="1" customFormat="1" ht="22.5" customHeight="1">
      <c r="B164" s="38"/>
      <c r="C164" s="185" t="s">
        <v>196</v>
      </c>
      <c r="D164" s="185" t="s">
        <v>345</v>
      </c>
      <c r="E164" s="186" t="s">
        <v>549</v>
      </c>
      <c r="F164" s="291" t="s">
        <v>550</v>
      </c>
      <c r="G164" s="291"/>
      <c r="H164" s="291"/>
      <c r="I164" s="291"/>
      <c r="J164" s="187" t="s">
        <v>228</v>
      </c>
      <c r="K164" s="188">
        <v>8.58</v>
      </c>
      <c r="L164" s="292">
        <v>0</v>
      </c>
      <c r="M164" s="293"/>
      <c r="N164" s="294">
        <f>ROUND(L164*K164,2)</f>
        <v>0</v>
      </c>
      <c r="O164" s="288"/>
      <c r="P164" s="288"/>
      <c r="Q164" s="288"/>
      <c r="R164" s="40"/>
      <c r="T164" s="174" t="s">
        <v>22</v>
      </c>
      <c r="U164" s="47" t="s">
        <v>43</v>
      </c>
      <c r="V164" s="39"/>
      <c r="W164" s="175">
        <f>V164*K164</f>
        <v>0</v>
      </c>
      <c r="X164" s="175">
        <v>0</v>
      </c>
      <c r="Y164" s="175">
        <f>X164*K164</f>
        <v>0</v>
      </c>
      <c r="Z164" s="175">
        <v>0</v>
      </c>
      <c r="AA164" s="176">
        <f>Z164*K164</f>
        <v>0</v>
      </c>
      <c r="AR164" s="21" t="s">
        <v>175</v>
      </c>
      <c r="AT164" s="21" t="s">
        <v>345</v>
      </c>
      <c r="AU164" s="21" t="s">
        <v>124</v>
      </c>
      <c r="AY164" s="21" t="s">
        <v>145</v>
      </c>
      <c r="BE164" s="112">
        <f>IF(U164="základní",N164,0)</f>
        <v>0</v>
      </c>
      <c r="BF164" s="112">
        <f>IF(U164="snížená",N164,0)</f>
        <v>0</v>
      </c>
      <c r="BG164" s="112">
        <f>IF(U164="zákl. přenesená",N164,0)</f>
        <v>0</v>
      </c>
      <c r="BH164" s="112">
        <f>IF(U164="sníž. přenesená",N164,0)</f>
        <v>0</v>
      </c>
      <c r="BI164" s="112">
        <f>IF(U164="nulová",N164,0)</f>
        <v>0</v>
      </c>
      <c r="BJ164" s="21" t="s">
        <v>124</v>
      </c>
      <c r="BK164" s="112">
        <f>ROUND(L164*K164,2)</f>
        <v>0</v>
      </c>
      <c r="BL164" s="21" t="s">
        <v>159</v>
      </c>
      <c r="BM164" s="21" t="s">
        <v>551</v>
      </c>
    </row>
    <row r="165" spans="2:65" s="10" customFormat="1" ht="22.5" customHeight="1">
      <c r="B165" s="177"/>
      <c r="C165" s="178"/>
      <c r="D165" s="178"/>
      <c r="E165" s="179" t="s">
        <v>22</v>
      </c>
      <c r="F165" s="289" t="s">
        <v>552</v>
      </c>
      <c r="G165" s="290"/>
      <c r="H165" s="290"/>
      <c r="I165" s="290"/>
      <c r="J165" s="178"/>
      <c r="K165" s="180">
        <v>8.58</v>
      </c>
      <c r="L165" s="178"/>
      <c r="M165" s="178"/>
      <c r="N165" s="178"/>
      <c r="O165" s="178"/>
      <c r="P165" s="178"/>
      <c r="Q165" s="178"/>
      <c r="R165" s="181"/>
      <c r="T165" s="182"/>
      <c r="U165" s="178"/>
      <c r="V165" s="178"/>
      <c r="W165" s="178"/>
      <c r="X165" s="178"/>
      <c r="Y165" s="178"/>
      <c r="Z165" s="178"/>
      <c r="AA165" s="183"/>
      <c r="AT165" s="184" t="s">
        <v>235</v>
      </c>
      <c r="AU165" s="184" t="s">
        <v>124</v>
      </c>
      <c r="AV165" s="10" t="s">
        <v>124</v>
      </c>
      <c r="AW165" s="10" t="s">
        <v>34</v>
      </c>
      <c r="AX165" s="10" t="s">
        <v>81</v>
      </c>
      <c r="AY165" s="184" t="s">
        <v>145</v>
      </c>
    </row>
    <row r="166" spans="2:65" s="1" customFormat="1" ht="31.5" customHeight="1">
      <c r="B166" s="38"/>
      <c r="C166" s="170" t="s">
        <v>200</v>
      </c>
      <c r="D166" s="170" t="s">
        <v>146</v>
      </c>
      <c r="E166" s="171" t="s">
        <v>544</v>
      </c>
      <c r="F166" s="285" t="s">
        <v>545</v>
      </c>
      <c r="G166" s="285"/>
      <c r="H166" s="285"/>
      <c r="I166" s="285"/>
      <c r="J166" s="172" t="s">
        <v>498</v>
      </c>
      <c r="K166" s="173">
        <v>4.29</v>
      </c>
      <c r="L166" s="286">
        <v>0</v>
      </c>
      <c r="M166" s="287"/>
      <c r="N166" s="288">
        <f>ROUND(L166*K166,2)</f>
        <v>0</v>
      </c>
      <c r="O166" s="288"/>
      <c r="P166" s="288"/>
      <c r="Q166" s="288"/>
      <c r="R166" s="40"/>
      <c r="T166" s="174" t="s">
        <v>22</v>
      </c>
      <c r="U166" s="47" t="s">
        <v>43</v>
      </c>
      <c r="V166" s="39"/>
      <c r="W166" s="175">
        <f>V166*K166</f>
        <v>0</v>
      </c>
      <c r="X166" s="175">
        <v>0</v>
      </c>
      <c r="Y166" s="175">
        <f>X166*K166</f>
        <v>0</v>
      </c>
      <c r="Z166" s="175">
        <v>0</v>
      </c>
      <c r="AA166" s="176">
        <f>Z166*K166</f>
        <v>0</v>
      </c>
      <c r="AR166" s="21" t="s">
        <v>159</v>
      </c>
      <c r="AT166" s="21" t="s">
        <v>146</v>
      </c>
      <c r="AU166" s="21" t="s">
        <v>124</v>
      </c>
      <c r="AY166" s="21" t="s">
        <v>145</v>
      </c>
      <c r="BE166" s="112">
        <f>IF(U166="základní",N166,0)</f>
        <v>0</v>
      </c>
      <c r="BF166" s="112">
        <f>IF(U166="snížená",N166,0)</f>
        <v>0</v>
      </c>
      <c r="BG166" s="112">
        <f>IF(U166="zákl. přenesená",N166,0)</f>
        <v>0</v>
      </c>
      <c r="BH166" s="112">
        <f>IF(U166="sníž. přenesená",N166,0)</f>
        <v>0</v>
      </c>
      <c r="BI166" s="112">
        <f>IF(U166="nulová",N166,0)</f>
        <v>0</v>
      </c>
      <c r="BJ166" s="21" t="s">
        <v>124</v>
      </c>
      <c r="BK166" s="112">
        <f>ROUND(L166*K166,2)</f>
        <v>0</v>
      </c>
      <c r="BL166" s="21" t="s">
        <v>159</v>
      </c>
      <c r="BM166" s="21" t="s">
        <v>553</v>
      </c>
    </row>
    <row r="167" spans="2:65" s="10" customFormat="1" ht="22.5" customHeight="1">
      <c r="B167" s="177"/>
      <c r="C167" s="178"/>
      <c r="D167" s="178"/>
      <c r="E167" s="179" t="s">
        <v>22</v>
      </c>
      <c r="F167" s="289" t="s">
        <v>526</v>
      </c>
      <c r="G167" s="290"/>
      <c r="H167" s="290"/>
      <c r="I167" s="290"/>
      <c r="J167" s="178"/>
      <c r="K167" s="180">
        <v>4.29</v>
      </c>
      <c r="L167" s="178"/>
      <c r="M167" s="178"/>
      <c r="N167" s="178"/>
      <c r="O167" s="178"/>
      <c r="P167" s="178"/>
      <c r="Q167" s="178"/>
      <c r="R167" s="181"/>
      <c r="T167" s="182"/>
      <c r="U167" s="178"/>
      <c r="V167" s="178"/>
      <c r="W167" s="178"/>
      <c r="X167" s="178"/>
      <c r="Y167" s="178"/>
      <c r="Z167" s="178"/>
      <c r="AA167" s="183"/>
      <c r="AT167" s="184" t="s">
        <v>235</v>
      </c>
      <c r="AU167" s="184" t="s">
        <v>124</v>
      </c>
      <c r="AV167" s="10" t="s">
        <v>124</v>
      </c>
      <c r="AW167" s="10" t="s">
        <v>34</v>
      </c>
      <c r="AX167" s="10" t="s">
        <v>81</v>
      </c>
      <c r="AY167" s="184" t="s">
        <v>145</v>
      </c>
    </row>
    <row r="168" spans="2:65" s="1" customFormat="1" ht="31.5" customHeight="1">
      <c r="B168" s="38"/>
      <c r="C168" s="170" t="s">
        <v>11</v>
      </c>
      <c r="D168" s="170" t="s">
        <v>146</v>
      </c>
      <c r="E168" s="171" t="s">
        <v>554</v>
      </c>
      <c r="F168" s="285" t="s">
        <v>555</v>
      </c>
      <c r="G168" s="285"/>
      <c r="H168" s="285"/>
      <c r="I168" s="285"/>
      <c r="J168" s="172" t="s">
        <v>498</v>
      </c>
      <c r="K168" s="173">
        <v>3.4319999999999999</v>
      </c>
      <c r="L168" s="286">
        <v>0</v>
      </c>
      <c r="M168" s="287"/>
      <c r="N168" s="288">
        <f>ROUND(L168*K168,2)</f>
        <v>0</v>
      </c>
      <c r="O168" s="288"/>
      <c r="P168" s="288"/>
      <c r="Q168" s="288"/>
      <c r="R168" s="40"/>
      <c r="T168" s="174" t="s">
        <v>22</v>
      </c>
      <c r="U168" s="47" t="s">
        <v>43</v>
      </c>
      <c r="V168" s="39"/>
      <c r="W168" s="175">
        <f>V168*K168</f>
        <v>0</v>
      </c>
      <c r="X168" s="175">
        <v>0</v>
      </c>
      <c r="Y168" s="175">
        <f>X168*K168</f>
        <v>0</v>
      </c>
      <c r="Z168" s="175">
        <v>0</v>
      </c>
      <c r="AA168" s="176">
        <f>Z168*K168</f>
        <v>0</v>
      </c>
      <c r="AR168" s="21" t="s">
        <v>159</v>
      </c>
      <c r="AT168" s="21" t="s">
        <v>146</v>
      </c>
      <c r="AU168" s="21" t="s">
        <v>124</v>
      </c>
      <c r="AY168" s="21" t="s">
        <v>145</v>
      </c>
      <c r="BE168" s="112">
        <f>IF(U168="základní",N168,0)</f>
        <v>0</v>
      </c>
      <c r="BF168" s="112">
        <f>IF(U168="snížená",N168,0)</f>
        <v>0</v>
      </c>
      <c r="BG168" s="112">
        <f>IF(U168="zákl. přenesená",N168,0)</f>
        <v>0</v>
      </c>
      <c r="BH168" s="112">
        <f>IF(U168="sníž. přenesená",N168,0)</f>
        <v>0</v>
      </c>
      <c r="BI168" s="112">
        <f>IF(U168="nulová",N168,0)</f>
        <v>0</v>
      </c>
      <c r="BJ168" s="21" t="s">
        <v>124</v>
      </c>
      <c r="BK168" s="112">
        <f>ROUND(L168*K168,2)</f>
        <v>0</v>
      </c>
      <c r="BL168" s="21" t="s">
        <v>159</v>
      </c>
      <c r="BM168" s="21" t="s">
        <v>556</v>
      </c>
    </row>
    <row r="169" spans="2:65" s="10" customFormat="1" ht="22.5" customHeight="1">
      <c r="B169" s="177"/>
      <c r="C169" s="178"/>
      <c r="D169" s="178"/>
      <c r="E169" s="179" t="s">
        <v>22</v>
      </c>
      <c r="F169" s="289" t="s">
        <v>557</v>
      </c>
      <c r="G169" s="290"/>
      <c r="H169" s="290"/>
      <c r="I169" s="290"/>
      <c r="J169" s="178"/>
      <c r="K169" s="180">
        <v>3.4319999999999999</v>
      </c>
      <c r="L169" s="178"/>
      <c r="M169" s="178"/>
      <c r="N169" s="178"/>
      <c r="O169" s="178"/>
      <c r="P169" s="178"/>
      <c r="Q169" s="178"/>
      <c r="R169" s="181"/>
      <c r="T169" s="182"/>
      <c r="U169" s="178"/>
      <c r="V169" s="178"/>
      <c r="W169" s="178"/>
      <c r="X169" s="178"/>
      <c r="Y169" s="178"/>
      <c r="Z169" s="178"/>
      <c r="AA169" s="183"/>
      <c r="AT169" s="184" t="s">
        <v>235</v>
      </c>
      <c r="AU169" s="184" t="s">
        <v>124</v>
      </c>
      <c r="AV169" s="10" t="s">
        <v>124</v>
      </c>
      <c r="AW169" s="10" t="s">
        <v>34</v>
      </c>
      <c r="AX169" s="10" t="s">
        <v>81</v>
      </c>
      <c r="AY169" s="184" t="s">
        <v>145</v>
      </c>
    </row>
    <row r="170" spans="2:65" s="1" customFormat="1" ht="22.5" customHeight="1">
      <c r="B170" s="38"/>
      <c r="C170" s="185" t="s">
        <v>150</v>
      </c>
      <c r="D170" s="185" t="s">
        <v>345</v>
      </c>
      <c r="E170" s="186" t="s">
        <v>558</v>
      </c>
      <c r="F170" s="291" t="s">
        <v>559</v>
      </c>
      <c r="G170" s="291"/>
      <c r="H170" s="291"/>
      <c r="I170" s="291"/>
      <c r="J170" s="187" t="s">
        <v>228</v>
      </c>
      <c r="K170" s="188">
        <v>6.8639999999999999</v>
      </c>
      <c r="L170" s="292">
        <v>0</v>
      </c>
      <c r="M170" s="293"/>
      <c r="N170" s="294">
        <f>ROUND(L170*K170,2)</f>
        <v>0</v>
      </c>
      <c r="O170" s="288"/>
      <c r="P170" s="288"/>
      <c r="Q170" s="288"/>
      <c r="R170" s="40"/>
      <c r="T170" s="174" t="s">
        <v>22</v>
      </c>
      <c r="U170" s="47" t="s">
        <v>43</v>
      </c>
      <c r="V170" s="39"/>
      <c r="W170" s="175">
        <f>V170*K170</f>
        <v>0</v>
      </c>
      <c r="X170" s="175">
        <v>0</v>
      </c>
      <c r="Y170" s="175">
        <f>X170*K170</f>
        <v>0</v>
      </c>
      <c r="Z170" s="175">
        <v>0</v>
      </c>
      <c r="AA170" s="176">
        <f>Z170*K170</f>
        <v>0</v>
      </c>
      <c r="AR170" s="21" t="s">
        <v>175</v>
      </c>
      <c r="AT170" s="21" t="s">
        <v>345</v>
      </c>
      <c r="AU170" s="21" t="s">
        <v>124</v>
      </c>
      <c r="AY170" s="21" t="s">
        <v>145</v>
      </c>
      <c r="BE170" s="112">
        <f>IF(U170="základní",N170,0)</f>
        <v>0</v>
      </c>
      <c r="BF170" s="112">
        <f>IF(U170="snížená",N170,0)</f>
        <v>0</v>
      </c>
      <c r="BG170" s="112">
        <f>IF(U170="zákl. přenesená",N170,0)</f>
        <v>0</v>
      </c>
      <c r="BH170" s="112">
        <f>IF(U170="sníž. přenesená",N170,0)</f>
        <v>0</v>
      </c>
      <c r="BI170" s="112">
        <f>IF(U170="nulová",N170,0)</f>
        <v>0</v>
      </c>
      <c r="BJ170" s="21" t="s">
        <v>124</v>
      </c>
      <c r="BK170" s="112">
        <f>ROUND(L170*K170,2)</f>
        <v>0</v>
      </c>
      <c r="BL170" s="21" t="s">
        <v>159</v>
      </c>
      <c r="BM170" s="21" t="s">
        <v>560</v>
      </c>
    </row>
    <row r="171" spans="2:65" s="10" customFormat="1" ht="22.5" customHeight="1">
      <c r="B171" s="177"/>
      <c r="C171" s="178"/>
      <c r="D171" s="178"/>
      <c r="E171" s="179" t="s">
        <v>22</v>
      </c>
      <c r="F171" s="289" t="s">
        <v>561</v>
      </c>
      <c r="G171" s="290"/>
      <c r="H171" s="290"/>
      <c r="I171" s="290"/>
      <c r="J171" s="178"/>
      <c r="K171" s="180">
        <v>6.8639999999999999</v>
      </c>
      <c r="L171" s="178"/>
      <c r="M171" s="178"/>
      <c r="N171" s="178"/>
      <c r="O171" s="178"/>
      <c r="P171" s="178"/>
      <c r="Q171" s="178"/>
      <c r="R171" s="181"/>
      <c r="T171" s="182"/>
      <c r="U171" s="178"/>
      <c r="V171" s="178"/>
      <c r="W171" s="178"/>
      <c r="X171" s="178"/>
      <c r="Y171" s="178"/>
      <c r="Z171" s="178"/>
      <c r="AA171" s="183"/>
      <c r="AT171" s="184" t="s">
        <v>235</v>
      </c>
      <c r="AU171" s="184" t="s">
        <v>124</v>
      </c>
      <c r="AV171" s="10" t="s">
        <v>124</v>
      </c>
      <c r="AW171" s="10" t="s">
        <v>34</v>
      </c>
      <c r="AX171" s="10" t="s">
        <v>81</v>
      </c>
      <c r="AY171" s="184" t="s">
        <v>145</v>
      </c>
    </row>
    <row r="172" spans="2:65" s="1" customFormat="1" ht="44.25" customHeight="1">
      <c r="B172" s="38"/>
      <c r="C172" s="170" t="s">
        <v>210</v>
      </c>
      <c r="D172" s="170" t="s">
        <v>146</v>
      </c>
      <c r="E172" s="171" t="s">
        <v>562</v>
      </c>
      <c r="F172" s="285" t="s">
        <v>563</v>
      </c>
      <c r="G172" s="285"/>
      <c r="H172" s="285"/>
      <c r="I172" s="285"/>
      <c r="J172" s="172" t="s">
        <v>513</v>
      </c>
      <c r="K172" s="173">
        <v>11.44</v>
      </c>
      <c r="L172" s="286">
        <v>0</v>
      </c>
      <c r="M172" s="287"/>
      <c r="N172" s="288">
        <f>ROUND(L172*K172,2)</f>
        <v>0</v>
      </c>
      <c r="O172" s="288"/>
      <c r="P172" s="288"/>
      <c r="Q172" s="288"/>
      <c r="R172" s="40"/>
      <c r="T172" s="174" t="s">
        <v>22</v>
      </c>
      <c r="U172" s="47" t="s">
        <v>43</v>
      </c>
      <c r="V172" s="39"/>
      <c r="W172" s="175">
        <f>V172*K172</f>
        <v>0</v>
      </c>
      <c r="X172" s="175">
        <v>0</v>
      </c>
      <c r="Y172" s="175">
        <f>X172*K172</f>
        <v>0</v>
      </c>
      <c r="Z172" s="175">
        <v>0</v>
      </c>
      <c r="AA172" s="176">
        <f>Z172*K172</f>
        <v>0</v>
      </c>
      <c r="AR172" s="21" t="s">
        <v>159</v>
      </c>
      <c r="AT172" s="21" t="s">
        <v>146</v>
      </c>
      <c r="AU172" s="21" t="s">
        <v>124</v>
      </c>
      <c r="AY172" s="21" t="s">
        <v>145</v>
      </c>
      <c r="BE172" s="112">
        <f>IF(U172="základní",N172,0)</f>
        <v>0</v>
      </c>
      <c r="BF172" s="112">
        <f>IF(U172="snížená",N172,0)</f>
        <v>0</v>
      </c>
      <c r="BG172" s="112">
        <f>IF(U172="zákl. přenesená",N172,0)</f>
        <v>0</v>
      </c>
      <c r="BH172" s="112">
        <f>IF(U172="sníž. přenesená",N172,0)</f>
        <v>0</v>
      </c>
      <c r="BI172" s="112">
        <f>IF(U172="nulová",N172,0)</f>
        <v>0</v>
      </c>
      <c r="BJ172" s="21" t="s">
        <v>124</v>
      </c>
      <c r="BK172" s="112">
        <f>ROUND(L172*K172,2)</f>
        <v>0</v>
      </c>
      <c r="BL172" s="21" t="s">
        <v>159</v>
      </c>
      <c r="BM172" s="21" t="s">
        <v>564</v>
      </c>
    </row>
    <row r="173" spans="2:65" s="10" customFormat="1" ht="22.5" customHeight="1">
      <c r="B173" s="177"/>
      <c r="C173" s="178"/>
      <c r="D173" s="178"/>
      <c r="E173" s="179" t="s">
        <v>22</v>
      </c>
      <c r="F173" s="289" t="s">
        <v>565</v>
      </c>
      <c r="G173" s="290"/>
      <c r="H173" s="290"/>
      <c r="I173" s="290"/>
      <c r="J173" s="178"/>
      <c r="K173" s="180">
        <v>11.44</v>
      </c>
      <c r="L173" s="178"/>
      <c r="M173" s="178"/>
      <c r="N173" s="178"/>
      <c r="O173" s="178"/>
      <c r="P173" s="178"/>
      <c r="Q173" s="178"/>
      <c r="R173" s="181"/>
      <c r="T173" s="182"/>
      <c r="U173" s="178"/>
      <c r="V173" s="178"/>
      <c r="W173" s="178"/>
      <c r="X173" s="178"/>
      <c r="Y173" s="178"/>
      <c r="Z173" s="178"/>
      <c r="AA173" s="183"/>
      <c r="AT173" s="184" t="s">
        <v>235</v>
      </c>
      <c r="AU173" s="184" t="s">
        <v>124</v>
      </c>
      <c r="AV173" s="10" t="s">
        <v>124</v>
      </c>
      <c r="AW173" s="10" t="s">
        <v>34</v>
      </c>
      <c r="AX173" s="10" t="s">
        <v>81</v>
      </c>
      <c r="AY173" s="184" t="s">
        <v>145</v>
      </c>
    </row>
    <row r="174" spans="2:65" s="1" customFormat="1" ht="22.5" customHeight="1">
      <c r="B174" s="38"/>
      <c r="C174" s="185" t="s">
        <v>214</v>
      </c>
      <c r="D174" s="185" t="s">
        <v>345</v>
      </c>
      <c r="E174" s="186" t="s">
        <v>566</v>
      </c>
      <c r="F174" s="291" t="s">
        <v>567</v>
      </c>
      <c r="G174" s="291"/>
      <c r="H174" s="291"/>
      <c r="I174" s="291"/>
      <c r="J174" s="187" t="s">
        <v>568</v>
      </c>
      <c r="K174" s="188">
        <v>0.22900000000000001</v>
      </c>
      <c r="L174" s="292">
        <v>0</v>
      </c>
      <c r="M174" s="293"/>
      <c r="N174" s="294">
        <f>ROUND(L174*K174,2)</f>
        <v>0</v>
      </c>
      <c r="O174" s="288"/>
      <c r="P174" s="288"/>
      <c r="Q174" s="288"/>
      <c r="R174" s="40"/>
      <c r="T174" s="174" t="s">
        <v>22</v>
      </c>
      <c r="U174" s="47" t="s">
        <v>43</v>
      </c>
      <c r="V174" s="39"/>
      <c r="W174" s="175">
        <f>V174*K174</f>
        <v>0</v>
      </c>
      <c r="X174" s="175">
        <v>1E-3</v>
      </c>
      <c r="Y174" s="175">
        <f>X174*K174</f>
        <v>2.2900000000000001E-4</v>
      </c>
      <c r="Z174" s="175">
        <v>0</v>
      </c>
      <c r="AA174" s="176">
        <f>Z174*K174</f>
        <v>0</v>
      </c>
      <c r="AR174" s="21" t="s">
        <v>175</v>
      </c>
      <c r="AT174" s="21" t="s">
        <v>345</v>
      </c>
      <c r="AU174" s="21" t="s">
        <v>124</v>
      </c>
      <c r="AY174" s="21" t="s">
        <v>145</v>
      </c>
      <c r="BE174" s="112">
        <f>IF(U174="základní",N174,0)</f>
        <v>0</v>
      </c>
      <c r="BF174" s="112">
        <f>IF(U174="snížená",N174,0)</f>
        <v>0</v>
      </c>
      <c r="BG174" s="112">
        <f>IF(U174="zákl. přenesená",N174,0)</f>
        <v>0</v>
      </c>
      <c r="BH174" s="112">
        <f>IF(U174="sníž. přenesená",N174,0)</f>
        <v>0</v>
      </c>
      <c r="BI174" s="112">
        <f>IF(U174="nulová",N174,0)</f>
        <v>0</v>
      </c>
      <c r="BJ174" s="21" t="s">
        <v>124</v>
      </c>
      <c r="BK174" s="112">
        <f>ROUND(L174*K174,2)</f>
        <v>0</v>
      </c>
      <c r="BL174" s="21" t="s">
        <v>159</v>
      </c>
      <c r="BM174" s="21" t="s">
        <v>569</v>
      </c>
    </row>
    <row r="175" spans="2:65" s="1" customFormat="1" ht="31.5" customHeight="1">
      <c r="B175" s="38"/>
      <c r="C175" s="170" t="s">
        <v>218</v>
      </c>
      <c r="D175" s="170" t="s">
        <v>146</v>
      </c>
      <c r="E175" s="171" t="s">
        <v>570</v>
      </c>
      <c r="F175" s="285" t="s">
        <v>571</v>
      </c>
      <c r="G175" s="285"/>
      <c r="H175" s="285"/>
      <c r="I175" s="285"/>
      <c r="J175" s="172" t="s">
        <v>513</v>
      </c>
      <c r="K175" s="173">
        <v>11.44</v>
      </c>
      <c r="L175" s="286">
        <v>0</v>
      </c>
      <c r="M175" s="287"/>
      <c r="N175" s="288">
        <f>ROUND(L175*K175,2)</f>
        <v>0</v>
      </c>
      <c r="O175" s="288"/>
      <c r="P175" s="288"/>
      <c r="Q175" s="288"/>
      <c r="R175" s="40"/>
      <c r="T175" s="174" t="s">
        <v>22</v>
      </c>
      <c r="U175" s="47" t="s">
        <v>43</v>
      </c>
      <c r="V175" s="39"/>
      <c r="W175" s="175">
        <f>V175*K175</f>
        <v>0</v>
      </c>
      <c r="X175" s="175">
        <v>0</v>
      </c>
      <c r="Y175" s="175">
        <f>X175*K175</f>
        <v>0</v>
      </c>
      <c r="Z175" s="175">
        <v>0</v>
      </c>
      <c r="AA175" s="176">
        <f>Z175*K175</f>
        <v>0</v>
      </c>
      <c r="AR175" s="21" t="s">
        <v>159</v>
      </c>
      <c r="AT175" s="21" t="s">
        <v>146</v>
      </c>
      <c r="AU175" s="21" t="s">
        <v>124</v>
      </c>
      <c r="AY175" s="21" t="s">
        <v>145</v>
      </c>
      <c r="BE175" s="112">
        <f>IF(U175="základní",N175,0)</f>
        <v>0</v>
      </c>
      <c r="BF175" s="112">
        <f>IF(U175="snížená",N175,0)</f>
        <v>0</v>
      </c>
      <c r="BG175" s="112">
        <f>IF(U175="zákl. přenesená",N175,0)</f>
        <v>0</v>
      </c>
      <c r="BH175" s="112">
        <f>IF(U175="sníž. přenesená",N175,0)</f>
        <v>0</v>
      </c>
      <c r="BI175" s="112">
        <f>IF(U175="nulová",N175,0)</f>
        <v>0</v>
      </c>
      <c r="BJ175" s="21" t="s">
        <v>124</v>
      </c>
      <c r="BK175" s="112">
        <f>ROUND(L175*K175,2)</f>
        <v>0</v>
      </c>
      <c r="BL175" s="21" t="s">
        <v>159</v>
      </c>
      <c r="BM175" s="21" t="s">
        <v>572</v>
      </c>
    </row>
    <row r="176" spans="2:65" s="10" customFormat="1" ht="22.5" customHeight="1">
      <c r="B176" s="177"/>
      <c r="C176" s="178"/>
      <c r="D176" s="178"/>
      <c r="E176" s="179" t="s">
        <v>22</v>
      </c>
      <c r="F176" s="289" t="s">
        <v>565</v>
      </c>
      <c r="G176" s="290"/>
      <c r="H176" s="290"/>
      <c r="I176" s="290"/>
      <c r="J176" s="178"/>
      <c r="K176" s="180">
        <v>11.44</v>
      </c>
      <c r="L176" s="178"/>
      <c r="M176" s="178"/>
      <c r="N176" s="178"/>
      <c r="O176" s="178"/>
      <c r="P176" s="178"/>
      <c r="Q176" s="178"/>
      <c r="R176" s="181"/>
      <c r="T176" s="182"/>
      <c r="U176" s="178"/>
      <c r="V176" s="178"/>
      <c r="W176" s="178"/>
      <c r="X176" s="178"/>
      <c r="Y176" s="178"/>
      <c r="Z176" s="178"/>
      <c r="AA176" s="183"/>
      <c r="AT176" s="184" t="s">
        <v>235</v>
      </c>
      <c r="AU176" s="184" t="s">
        <v>124</v>
      </c>
      <c r="AV176" s="10" t="s">
        <v>124</v>
      </c>
      <c r="AW176" s="10" t="s">
        <v>34</v>
      </c>
      <c r="AX176" s="10" t="s">
        <v>81</v>
      </c>
      <c r="AY176" s="184" t="s">
        <v>145</v>
      </c>
    </row>
    <row r="177" spans="2:65" s="9" customFormat="1" ht="29.85" customHeight="1">
      <c r="B177" s="159"/>
      <c r="C177" s="160"/>
      <c r="D177" s="169" t="s">
        <v>492</v>
      </c>
      <c r="E177" s="169"/>
      <c r="F177" s="169"/>
      <c r="G177" s="169"/>
      <c r="H177" s="169"/>
      <c r="I177" s="169"/>
      <c r="J177" s="169"/>
      <c r="K177" s="169"/>
      <c r="L177" s="169"/>
      <c r="M177" s="169"/>
      <c r="N177" s="298">
        <f>BK177</f>
        <v>0</v>
      </c>
      <c r="O177" s="299"/>
      <c r="P177" s="299"/>
      <c r="Q177" s="299"/>
      <c r="R177" s="162"/>
      <c r="T177" s="163"/>
      <c r="U177" s="160"/>
      <c r="V177" s="160"/>
      <c r="W177" s="164">
        <f>W178</f>
        <v>0</v>
      </c>
      <c r="X177" s="160"/>
      <c r="Y177" s="164">
        <f>Y178</f>
        <v>7.0070000000000002E-3</v>
      </c>
      <c r="Z177" s="160"/>
      <c r="AA177" s="165">
        <f>AA178</f>
        <v>0</v>
      </c>
      <c r="AR177" s="166" t="s">
        <v>81</v>
      </c>
      <c r="AT177" s="167" t="s">
        <v>75</v>
      </c>
      <c r="AU177" s="167" t="s">
        <v>81</v>
      </c>
      <c r="AY177" s="166" t="s">
        <v>145</v>
      </c>
      <c r="BK177" s="168">
        <f>BK178</f>
        <v>0</v>
      </c>
    </row>
    <row r="178" spans="2:65" s="1" customFormat="1" ht="31.5" customHeight="1">
      <c r="B178" s="38"/>
      <c r="C178" s="170" t="s">
        <v>222</v>
      </c>
      <c r="D178" s="170" t="s">
        <v>146</v>
      </c>
      <c r="E178" s="171" t="s">
        <v>573</v>
      </c>
      <c r="F178" s="285" t="s">
        <v>574</v>
      </c>
      <c r="G178" s="285"/>
      <c r="H178" s="285"/>
      <c r="I178" s="285"/>
      <c r="J178" s="172" t="s">
        <v>149</v>
      </c>
      <c r="K178" s="173">
        <v>14.3</v>
      </c>
      <c r="L178" s="286">
        <v>0</v>
      </c>
      <c r="M178" s="287"/>
      <c r="N178" s="288">
        <f>ROUND(L178*K178,2)</f>
        <v>0</v>
      </c>
      <c r="O178" s="288"/>
      <c r="P178" s="288"/>
      <c r="Q178" s="288"/>
      <c r="R178" s="40"/>
      <c r="T178" s="174" t="s">
        <v>22</v>
      </c>
      <c r="U178" s="47" t="s">
        <v>43</v>
      </c>
      <c r="V178" s="39"/>
      <c r="W178" s="175">
        <f>V178*K178</f>
        <v>0</v>
      </c>
      <c r="X178" s="175">
        <v>4.8999999999999998E-4</v>
      </c>
      <c r="Y178" s="175">
        <f>X178*K178</f>
        <v>7.0070000000000002E-3</v>
      </c>
      <c r="Z178" s="175">
        <v>0</v>
      </c>
      <c r="AA178" s="176">
        <f>Z178*K178</f>
        <v>0</v>
      </c>
      <c r="AR178" s="21" t="s">
        <v>159</v>
      </c>
      <c r="AT178" s="21" t="s">
        <v>146</v>
      </c>
      <c r="AU178" s="21" t="s">
        <v>124</v>
      </c>
      <c r="AY178" s="21" t="s">
        <v>145</v>
      </c>
      <c r="BE178" s="112">
        <f>IF(U178="základní",N178,0)</f>
        <v>0</v>
      </c>
      <c r="BF178" s="112">
        <f>IF(U178="snížená",N178,0)</f>
        <v>0</v>
      </c>
      <c r="BG178" s="112">
        <f>IF(U178="zákl. přenesená",N178,0)</f>
        <v>0</v>
      </c>
      <c r="BH178" s="112">
        <f>IF(U178="sníž. přenesená",N178,0)</f>
        <v>0</v>
      </c>
      <c r="BI178" s="112">
        <f>IF(U178="nulová",N178,0)</f>
        <v>0</v>
      </c>
      <c r="BJ178" s="21" t="s">
        <v>124</v>
      </c>
      <c r="BK178" s="112">
        <f>ROUND(L178*K178,2)</f>
        <v>0</v>
      </c>
      <c r="BL178" s="21" t="s">
        <v>159</v>
      </c>
      <c r="BM178" s="21" t="s">
        <v>575</v>
      </c>
    </row>
    <row r="179" spans="2:65" s="9" customFormat="1" ht="29.85" customHeight="1">
      <c r="B179" s="159"/>
      <c r="C179" s="160"/>
      <c r="D179" s="169" t="s">
        <v>493</v>
      </c>
      <c r="E179" s="169"/>
      <c r="F179" s="169"/>
      <c r="G179" s="169"/>
      <c r="H179" s="169"/>
      <c r="I179" s="169"/>
      <c r="J179" s="169"/>
      <c r="K179" s="169"/>
      <c r="L179" s="169"/>
      <c r="M179" s="169"/>
      <c r="N179" s="300">
        <f>BK179</f>
        <v>0</v>
      </c>
      <c r="O179" s="301"/>
      <c r="P179" s="301"/>
      <c r="Q179" s="301"/>
      <c r="R179" s="162"/>
      <c r="T179" s="163"/>
      <c r="U179" s="160"/>
      <c r="V179" s="160"/>
      <c r="W179" s="164">
        <f>SUM(W180:W181)</f>
        <v>0</v>
      </c>
      <c r="X179" s="160"/>
      <c r="Y179" s="164">
        <f>SUM(Y180:Y181)</f>
        <v>3.2445613199999999</v>
      </c>
      <c r="Z179" s="160"/>
      <c r="AA179" s="165">
        <f>SUM(AA180:AA181)</f>
        <v>0</v>
      </c>
      <c r="AR179" s="166" t="s">
        <v>81</v>
      </c>
      <c r="AT179" s="167" t="s">
        <v>75</v>
      </c>
      <c r="AU179" s="167" t="s">
        <v>81</v>
      </c>
      <c r="AY179" s="166" t="s">
        <v>145</v>
      </c>
      <c r="BK179" s="168">
        <f>SUM(BK180:BK181)</f>
        <v>0</v>
      </c>
    </row>
    <row r="180" spans="2:65" s="1" customFormat="1" ht="22.5" customHeight="1">
      <c r="B180" s="38"/>
      <c r="C180" s="170" t="s">
        <v>10</v>
      </c>
      <c r="D180" s="170" t="s">
        <v>146</v>
      </c>
      <c r="E180" s="171" t="s">
        <v>576</v>
      </c>
      <c r="F180" s="285" t="s">
        <v>577</v>
      </c>
      <c r="G180" s="285"/>
      <c r="H180" s="285"/>
      <c r="I180" s="285"/>
      <c r="J180" s="172" t="s">
        <v>498</v>
      </c>
      <c r="K180" s="173">
        <v>1.716</v>
      </c>
      <c r="L180" s="286">
        <v>0</v>
      </c>
      <c r="M180" s="287"/>
      <c r="N180" s="288">
        <f>ROUND(L180*K180,2)</f>
        <v>0</v>
      </c>
      <c r="O180" s="288"/>
      <c r="P180" s="288"/>
      <c r="Q180" s="288"/>
      <c r="R180" s="40"/>
      <c r="T180" s="174" t="s">
        <v>22</v>
      </c>
      <c r="U180" s="47" t="s">
        <v>43</v>
      </c>
      <c r="V180" s="39"/>
      <c r="W180" s="175">
        <f>V180*K180</f>
        <v>0</v>
      </c>
      <c r="X180" s="175">
        <v>1.8907700000000001</v>
      </c>
      <c r="Y180" s="175">
        <f>X180*K180</f>
        <v>3.2445613199999999</v>
      </c>
      <c r="Z180" s="175">
        <v>0</v>
      </c>
      <c r="AA180" s="176">
        <f>Z180*K180</f>
        <v>0</v>
      </c>
      <c r="AR180" s="21" t="s">
        <v>159</v>
      </c>
      <c r="AT180" s="21" t="s">
        <v>146</v>
      </c>
      <c r="AU180" s="21" t="s">
        <v>124</v>
      </c>
      <c r="AY180" s="21" t="s">
        <v>145</v>
      </c>
      <c r="BE180" s="112">
        <f>IF(U180="základní",N180,0)</f>
        <v>0</v>
      </c>
      <c r="BF180" s="112">
        <f>IF(U180="snížená",N180,0)</f>
        <v>0</v>
      </c>
      <c r="BG180" s="112">
        <f>IF(U180="zákl. přenesená",N180,0)</f>
        <v>0</v>
      </c>
      <c r="BH180" s="112">
        <f>IF(U180="sníž. přenesená",N180,0)</f>
        <v>0</v>
      </c>
      <c r="BI180" s="112">
        <f>IF(U180="nulová",N180,0)</f>
        <v>0</v>
      </c>
      <c r="BJ180" s="21" t="s">
        <v>124</v>
      </c>
      <c r="BK180" s="112">
        <f>ROUND(L180*K180,2)</f>
        <v>0</v>
      </c>
      <c r="BL180" s="21" t="s">
        <v>159</v>
      </c>
      <c r="BM180" s="21" t="s">
        <v>578</v>
      </c>
    </row>
    <row r="181" spans="2:65" s="10" customFormat="1" ht="22.5" customHeight="1">
      <c r="B181" s="177"/>
      <c r="C181" s="178"/>
      <c r="D181" s="178"/>
      <c r="E181" s="179" t="s">
        <v>22</v>
      </c>
      <c r="F181" s="289" t="s">
        <v>500</v>
      </c>
      <c r="G181" s="290"/>
      <c r="H181" s="290"/>
      <c r="I181" s="290"/>
      <c r="J181" s="178"/>
      <c r="K181" s="180">
        <v>1.716</v>
      </c>
      <c r="L181" s="178"/>
      <c r="M181" s="178"/>
      <c r="N181" s="178"/>
      <c r="O181" s="178"/>
      <c r="P181" s="178"/>
      <c r="Q181" s="178"/>
      <c r="R181" s="181"/>
      <c r="T181" s="182"/>
      <c r="U181" s="178"/>
      <c r="V181" s="178"/>
      <c r="W181" s="178"/>
      <c r="X181" s="178"/>
      <c r="Y181" s="178"/>
      <c r="Z181" s="178"/>
      <c r="AA181" s="183"/>
      <c r="AT181" s="184" t="s">
        <v>235</v>
      </c>
      <c r="AU181" s="184" t="s">
        <v>124</v>
      </c>
      <c r="AV181" s="10" t="s">
        <v>124</v>
      </c>
      <c r="AW181" s="10" t="s">
        <v>34</v>
      </c>
      <c r="AX181" s="10" t="s">
        <v>81</v>
      </c>
      <c r="AY181" s="184" t="s">
        <v>145</v>
      </c>
    </row>
    <row r="182" spans="2:65" s="9" customFormat="1" ht="29.85" customHeight="1">
      <c r="B182" s="159"/>
      <c r="C182" s="160"/>
      <c r="D182" s="169" t="s">
        <v>494</v>
      </c>
      <c r="E182" s="169"/>
      <c r="F182" s="169"/>
      <c r="G182" s="169"/>
      <c r="H182" s="169"/>
      <c r="I182" s="169"/>
      <c r="J182" s="169"/>
      <c r="K182" s="169"/>
      <c r="L182" s="169"/>
      <c r="M182" s="169"/>
      <c r="N182" s="298">
        <f>BK182</f>
        <v>0</v>
      </c>
      <c r="O182" s="299"/>
      <c r="P182" s="299"/>
      <c r="Q182" s="299"/>
      <c r="R182" s="162"/>
      <c r="T182" s="163"/>
      <c r="U182" s="160"/>
      <c r="V182" s="160"/>
      <c r="W182" s="164">
        <f>SUM(W183:W189)</f>
        <v>0</v>
      </c>
      <c r="X182" s="160"/>
      <c r="Y182" s="164">
        <f>SUM(Y183:Y189)</f>
        <v>9.9284899999999999E-3</v>
      </c>
      <c r="Z182" s="160"/>
      <c r="AA182" s="165">
        <f>SUM(AA183:AA189)</f>
        <v>0</v>
      </c>
      <c r="AR182" s="166" t="s">
        <v>81</v>
      </c>
      <c r="AT182" s="167" t="s">
        <v>75</v>
      </c>
      <c r="AU182" s="167" t="s">
        <v>81</v>
      </c>
      <c r="AY182" s="166" t="s">
        <v>145</v>
      </c>
      <c r="BK182" s="168">
        <f>SUM(BK183:BK189)</f>
        <v>0</v>
      </c>
    </row>
    <row r="183" spans="2:65" s="1" customFormat="1" ht="31.5" customHeight="1">
      <c r="B183" s="38"/>
      <c r="C183" s="170" t="s">
        <v>230</v>
      </c>
      <c r="D183" s="170" t="s">
        <v>146</v>
      </c>
      <c r="E183" s="171" t="s">
        <v>579</v>
      </c>
      <c r="F183" s="285" t="s">
        <v>580</v>
      </c>
      <c r="G183" s="285"/>
      <c r="H183" s="285"/>
      <c r="I183" s="285"/>
      <c r="J183" s="172" t="s">
        <v>149</v>
      </c>
      <c r="K183" s="173">
        <v>14.3</v>
      </c>
      <c r="L183" s="286">
        <v>0</v>
      </c>
      <c r="M183" s="287"/>
      <c r="N183" s="288">
        <f t="shared" ref="N183:N189" si="5">ROUND(L183*K183,2)</f>
        <v>0</v>
      </c>
      <c r="O183" s="288"/>
      <c r="P183" s="288"/>
      <c r="Q183" s="288"/>
      <c r="R183" s="40"/>
      <c r="T183" s="174" t="s">
        <v>22</v>
      </c>
      <c r="U183" s="47" t="s">
        <v>43</v>
      </c>
      <c r="V183" s="39"/>
      <c r="W183" s="175">
        <f t="shared" ref="W183:W189" si="6">V183*K183</f>
        <v>0</v>
      </c>
      <c r="X183" s="175">
        <v>0</v>
      </c>
      <c r="Y183" s="175">
        <f t="shared" ref="Y183:Y189" si="7">X183*K183</f>
        <v>0</v>
      </c>
      <c r="Z183" s="175">
        <v>0</v>
      </c>
      <c r="AA183" s="176">
        <f t="shared" ref="AA183:AA189" si="8">Z183*K183</f>
        <v>0</v>
      </c>
      <c r="AR183" s="21" t="s">
        <v>159</v>
      </c>
      <c r="AT183" s="21" t="s">
        <v>146</v>
      </c>
      <c r="AU183" s="21" t="s">
        <v>124</v>
      </c>
      <c r="AY183" s="21" t="s">
        <v>145</v>
      </c>
      <c r="BE183" s="112">
        <f t="shared" ref="BE183:BE189" si="9">IF(U183="základní",N183,0)</f>
        <v>0</v>
      </c>
      <c r="BF183" s="112">
        <f t="shared" ref="BF183:BF189" si="10">IF(U183="snížená",N183,0)</f>
        <v>0</v>
      </c>
      <c r="BG183" s="112">
        <f t="shared" ref="BG183:BG189" si="11">IF(U183="zákl. přenesená",N183,0)</f>
        <v>0</v>
      </c>
      <c r="BH183" s="112">
        <f t="shared" ref="BH183:BH189" si="12">IF(U183="sníž. přenesená",N183,0)</f>
        <v>0</v>
      </c>
      <c r="BI183" s="112">
        <f t="shared" ref="BI183:BI189" si="13">IF(U183="nulová",N183,0)</f>
        <v>0</v>
      </c>
      <c r="BJ183" s="21" t="s">
        <v>124</v>
      </c>
      <c r="BK183" s="112">
        <f t="shared" ref="BK183:BK189" si="14">ROUND(L183*K183,2)</f>
        <v>0</v>
      </c>
      <c r="BL183" s="21" t="s">
        <v>159</v>
      </c>
      <c r="BM183" s="21" t="s">
        <v>581</v>
      </c>
    </row>
    <row r="184" spans="2:65" s="1" customFormat="1" ht="31.5" customHeight="1">
      <c r="B184" s="38"/>
      <c r="C184" s="185" t="s">
        <v>236</v>
      </c>
      <c r="D184" s="185" t="s">
        <v>345</v>
      </c>
      <c r="E184" s="186" t="s">
        <v>582</v>
      </c>
      <c r="F184" s="291" t="s">
        <v>583</v>
      </c>
      <c r="G184" s="291"/>
      <c r="H184" s="291"/>
      <c r="I184" s="291"/>
      <c r="J184" s="187" t="s">
        <v>149</v>
      </c>
      <c r="K184" s="188">
        <v>14.443</v>
      </c>
      <c r="L184" s="292">
        <v>0</v>
      </c>
      <c r="M184" s="293"/>
      <c r="N184" s="294">
        <f t="shared" si="5"/>
        <v>0</v>
      </c>
      <c r="O184" s="288"/>
      <c r="P184" s="288"/>
      <c r="Q184" s="288"/>
      <c r="R184" s="40"/>
      <c r="T184" s="174" t="s">
        <v>22</v>
      </c>
      <c r="U184" s="47" t="s">
        <v>43</v>
      </c>
      <c r="V184" s="39"/>
      <c r="W184" s="175">
        <f t="shared" si="6"/>
        <v>0</v>
      </c>
      <c r="X184" s="175">
        <v>4.2999999999999999E-4</v>
      </c>
      <c r="Y184" s="175">
        <f t="shared" si="7"/>
        <v>6.2104899999999999E-3</v>
      </c>
      <c r="Z184" s="175">
        <v>0</v>
      </c>
      <c r="AA184" s="176">
        <f t="shared" si="8"/>
        <v>0</v>
      </c>
      <c r="AR184" s="21" t="s">
        <v>175</v>
      </c>
      <c r="AT184" s="21" t="s">
        <v>345</v>
      </c>
      <c r="AU184" s="21" t="s">
        <v>124</v>
      </c>
      <c r="AY184" s="21" t="s">
        <v>145</v>
      </c>
      <c r="BE184" s="112">
        <f t="shared" si="9"/>
        <v>0</v>
      </c>
      <c r="BF184" s="112">
        <f t="shared" si="10"/>
        <v>0</v>
      </c>
      <c r="BG184" s="112">
        <f t="shared" si="11"/>
        <v>0</v>
      </c>
      <c r="BH184" s="112">
        <f t="shared" si="12"/>
        <v>0</v>
      </c>
      <c r="BI184" s="112">
        <f t="shared" si="13"/>
        <v>0</v>
      </c>
      <c r="BJ184" s="21" t="s">
        <v>124</v>
      </c>
      <c r="BK184" s="112">
        <f t="shared" si="14"/>
        <v>0</v>
      </c>
      <c r="BL184" s="21" t="s">
        <v>159</v>
      </c>
      <c r="BM184" s="21" t="s">
        <v>584</v>
      </c>
    </row>
    <row r="185" spans="2:65" s="1" customFormat="1" ht="31.5" customHeight="1">
      <c r="B185" s="38"/>
      <c r="C185" s="170" t="s">
        <v>241</v>
      </c>
      <c r="D185" s="170" t="s">
        <v>146</v>
      </c>
      <c r="E185" s="171" t="s">
        <v>585</v>
      </c>
      <c r="F185" s="285" t="s">
        <v>586</v>
      </c>
      <c r="G185" s="285"/>
      <c r="H185" s="285"/>
      <c r="I185" s="285"/>
      <c r="J185" s="172" t="s">
        <v>149</v>
      </c>
      <c r="K185" s="173">
        <v>14.3</v>
      </c>
      <c r="L185" s="286">
        <v>0</v>
      </c>
      <c r="M185" s="287"/>
      <c r="N185" s="288">
        <f t="shared" si="5"/>
        <v>0</v>
      </c>
      <c r="O185" s="288"/>
      <c r="P185" s="288"/>
      <c r="Q185" s="288"/>
      <c r="R185" s="40"/>
      <c r="T185" s="174" t="s">
        <v>22</v>
      </c>
      <c r="U185" s="47" t="s">
        <v>43</v>
      </c>
      <c r="V185" s="39"/>
      <c r="W185" s="175">
        <f t="shared" si="6"/>
        <v>0</v>
      </c>
      <c r="X185" s="175">
        <v>0</v>
      </c>
      <c r="Y185" s="175">
        <f t="shared" si="7"/>
        <v>0</v>
      </c>
      <c r="Z185" s="175">
        <v>0</v>
      </c>
      <c r="AA185" s="176">
        <f t="shared" si="8"/>
        <v>0</v>
      </c>
      <c r="AR185" s="21" t="s">
        <v>159</v>
      </c>
      <c r="AT185" s="21" t="s">
        <v>146</v>
      </c>
      <c r="AU185" s="21" t="s">
        <v>124</v>
      </c>
      <c r="AY185" s="21" t="s">
        <v>145</v>
      </c>
      <c r="BE185" s="112">
        <f t="shared" si="9"/>
        <v>0</v>
      </c>
      <c r="BF185" s="112">
        <f t="shared" si="10"/>
        <v>0</v>
      </c>
      <c r="BG185" s="112">
        <f t="shared" si="11"/>
        <v>0</v>
      </c>
      <c r="BH185" s="112">
        <f t="shared" si="12"/>
        <v>0</v>
      </c>
      <c r="BI185" s="112">
        <f t="shared" si="13"/>
        <v>0</v>
      </c>
      <c r="BJ185" s="21" t="s">
        <v>124</v>
      </c>
      <c r="BK185" s="112">
        <f t="shared" si="14"/>
        <v>0</v>
      </c>
      <c r="BL185" s="21" t="s">
        <v>159</v>
      </c>
      <c r="BM185" s="21" t="s">
        <v>587</v>
      </c>
    </row>
    <row r="186" spans="2:65" s="1" customFormat="1" ht="22.5" customHeight="1">
      <c r="B186" s="38"/>
      <c r="C186" s="170" t="s">
        <v>246</v>
      </c>
      <c r="D186" s="170" t="s">
        <v>146</v>
      </c>
      <c r="E186" s="171" t="s">
        <v>588</v>
      </c>
      <c r="F186" s="285" t="s">
        <v>589</v>
      </c>
      <c r="G186" s="285"/>
      <c r="H186" s="285"/>
      <c r="I186" s="285"/>
      <c r="J186" s="172" t="s">
        <v>149</v>
      </c>
      <c r="K186" s="173">
        <v>14.3</v>
      </c>
      <c r="L186" s="286">
        <v>0</v>
      </c>
      <c r="M186" s="287"/>
      <c r="N186" s="288">
        <f t="shared" si="5"/>
        <v>0</v>
      </c>
      <c r="O186" s="288"/>
      <c r="P186" s="288"/>
      <c r="Q186" s="288"/>
      <c r="R186" s="40"/>
      <c r="T186" s="174" t="s">
        <v>22</v>
      </c>
      <c r="U186" s="47" t="s">
        <v>43</v>
      </c>
      <c r="V186" s="39"/>
      <c r="W186" s="175">
        <f t="shared" si="6"/>
        <v>0</v>
      </c>
      <c r="X186" s="175">
        <v>0</v>
      </c>
      <c r="Y186" s="175">
        <f t="shared" si="7"/>
        <v>0</v>
      </c>
      <c r="Z186" s="175">
        <v>0</v>
      </c>
      <c r="AA186" s="176">
        <f t="shared" si="8"/>
        <v>0</v>
      </c>
      <c r="AR186" s="21" t="s">
        <v>159</v>
      </c>
      <c r="AT186" s="21" t="s">
        <v>146</v>
      </c>
      <c r="AU186" s="21" t="s">
        <v>124</v>
      </c>
      <c r="AY186" s="21" t="s">
        <v>145</v>
      </c>
      <c r="BE186" s="112">
        <f t="shared" si="9"/>
        <v>0</v>
      </c>
      <c r="BF186" s="112">
        <f t="shared" si="10"/>
        <v>0</v>
      </c>
      <c r="BG186" s="112">
        <f t="shared" si="11"/>
        <v>0</v>
      </c>
      <c r="BH186" s="112">
        <f t="shared" si="12"/>
        <v>0</v>
      </c>
      <c r="BI186" s="112">
        <f t="shared" si="13"/>
        <v>0</v>
      </c>
      <c r="BJ186" s="21" t="s">
        <v>124</v>
      </c>
      <c r="BK186" s="112">
        <f t="shared" si="14"/>
        <v>0</v>
      </c>
      <c r="BL186" s="21" t="s">
        <v>159</v>
      </c>
      <c r="BM186" s="21" t="s">
        <v>590</v>
      </c>
    </row>
    <row r="187" spans="2:65" s="1" customFormat="1" ht="22.5" customHeight="1">
      <c r="B187" s="38"/>
      <c r="C187" s="170" t="s">
        <v>251</v>
      </c>
      <c r="D187" s="170" t="s">
        <v>146</v>
      </c>
      <c r="E187" s="171" t="s">
        <v>591</v>
      </c>
      <c r="F187" s="285" t="s">
        <v>592</v>
      </c>
      <c r="G187" s="285"/>
      <c r="H187" s="285"/>
      <c r="I187" s="285"/>
      <c r="J187" s="172" t="s">
        <v>149</v>
      </c>
      <c r="K187" s="173">
        <v>14.3</v>
      </c>
      <c r="L187" s="286">
        <v>0</v>
      </c>
      <c r="M187" s="287"/>
      <c r="N187" s="288">
        <f t="shared" si="5"/>
        <v>0</v>
      </c>
      <c r="O187" s="288"/>
      <c r="P187" s="288"/>
      <c r="Q187" s="288"/>
      <c r="R187" s="40"/>
      <c r="T187" s="174" t="s">
        <v>22</v>
      </c>
      <c r="U187" s="47" t="s">
        <v>43</v>
      </c>
      <c r="V187" s="39"/>
      <c r="W187" s="175">
        <f t="shared" si="6"/>
        <v>0</v>
      </c>
      <c r="X187" s="175">
        <v>1.9000000000000001E-4</v>
      </c>
      <c r="Y187" s="175">
        <f t="shared" si="7"/>
        <v>2.7170000000000002E-3</v>
      </c>
      <c r="Z187" s="175">
        <v>0</v>
      </c>
      <c r="AA187" s="176">
        <f t="shared" si="8"/>
        <v>0</v>
      </c>
      <c r="AR187" s="21" t="s">
        <v>159</v>
      </c>
      <c r="AT187" s="21" t="s">
        <v>146</v>
      </c>
      <c r="AU187" s="21" t="s">
        <v>124</v>
      </c>
      <c r="AY187" s="21" t="s">
        <v>145</v>
      </c>
      <c r="BE187" s="112">
        <f t="shared" si="9"/>
        <v>0</v>
      </c>
      <c r="BF187" s="112">
        <f t="shared" si="10"/>
        <v>0</v>
      </c>
      <c r="BG187" s="112">
        <f t="shared" si="11"/>
        <v>0</v>
      </c>
      <c r="BH187" s="112">
        <f t="shared" si="12"/>
        <v>0</v>
      </c>
      <c r="BI187" s="112">
        <f t="shared" si="13"/>
        <v>0</v>
      </c>
      <c r="BJ187" s="21" t="s">
        <v>124</v>
      </c>
      <c r="BK187" s="112">
        <f t="shared" si="14"/>
        <v>0</v>
      </c>
      <c r="BL187" s="21" t="s">
        <v>159</v>
      </c>
      <c r="BM187" s="21" t="s">
        <v>593</v>
      </c>
    </row>
    <row r="188" spans="2:65" s="1" customFormat="1" ht="31.5" customHeight="1">
      <c r="B188" s="38"/>
      <c r="C188" s="170" t="s">
        <v>256</v>
      </c>
      <c r="D188" s="170" t="s">
        <v>146</v>
      </c>
      <c r="E188" s="171" t="s">
        <v>594</v>
      </c>
      <c r="F188" s="285" t="s">
        <v>595</v>
      </c>
      <c r="G188" s="285"/>
      <c r="H188" s="285"/>
      <c r="I188" s="285"/>
      <c r="J188" s="172" t="s">
        <v>149</v>
      </c>
      <c r="K188" s="173">
        <v>14.3</v>
      </c>
      <c r="L188" s="286">
        <v>0</v>
      </c>
      <c r="M188" s="287"/>
      <c r="N188" s="288">
        <f t="shared" si="5"/>
        <v>0</v>
      </c>
      <c r="O188" s="288"/>
      <c r="P188" s="288"/>
      <c r="Q188" s="288"/>
      <c r="R188" s="40"/>
      <c r="T188" s="174" t="s">
        <v>22</v>
      </c>
      <c r="U188" s="47" t="s">
        <v>43</v>
      </c>
      <c r="V188" s="39"/>
      <c r="W188" s="175">
        <f t="shared" si="6"/>
        <v>0</v>
      </c>
      <c r="X188" s="175">
        <v>6.9999999999999994E-5</v>
      </c>
      <c r="Y188" s="175">
        <f t="shared" si="7"/>
        <v>1.0009999999999999E-3</v>
      </c>
      <c r="Z188" s="175">
        <v>0</v>
      </c>
      <c r="AA188" s="176">
        <f t="shared" si="8"/>
        <v>0</v>
      </c>
      <c r="AR188" s="21" t="s">
        <v>159</v>
      </c>
      <c r="AT188" s="21" t="s">
        <v>146</v>
      </c>
      <c r="AU188" s="21" t="s">
        <v>124</v>
      </c>
      <c r="AY188" s="21" t="s">
        <v>145</v>
      </c>
      <c r="BE188" s="112">
        <f t="shared" si="9"/>
        <v>0</v>
      </c>
      <c r="BF188" s="112">
        <f t="shared" si="10"/>
        <v>0</v>
      </c>
      <c r="BG188" s="112">
        <f t="shared" si="11"/>
        <v>0</v>
      </c>
      <c r="BH188" s="112">
        <f t="shared" si="12"/>
        <v>0</v>
      </c>
      <c r="BI188" s="112">
        <f t="shared" si="13"/>
        <v>0</v>
      </c>
      <c r="BJ188" s="21" t="s">
        <v>124</v>
      </c>
      <c r="BK188" s="112">
        <f t="shared" si="14"/>
        <v>0</v>
      </c>
      <c r="BL188" s="21" t="s">
        <v>159</v>
      </c>
      <c r="BM188" s="21" t="s">
        <v>596</v>
      </c>
    </row>
    <row r="189" spans="2:65" s="1" customFormat="1" ht="22.5" customHeight="1">
      <c r="B189" s="38"/>
      <c r="C189" s="185" t="s">
        <v>260</v>
      </c>
      <c r="D189" s="185" t="s">
        <v>345</v>
      </c>
      <c r="E189" s="186" t="s">
        <v>597</v>
      </c>
      <c r="F189" s="291" t="s">
        <v>598</v>
      </c>
      <c r="G189" s="291"/>
      <c r="H189" s="291"/>
      <c r="I189" s="291"/>
      <c r="J189" s="187" t="s">
        <v>149</v>
      </c>
      <c r="K189" s="188">
        <v>14.3</v>
      </c>
      <c r="L189" s="292">
        <v>0</v>
      </c>
      <c r="M189" s="293"/>
      <c r="N189" s="294">
        <f t="shared" si="5"/>
        <v>0</v>
      </c>
      <c r="O189" s="288"/>
      <c r="P189" s="288"/>
      <c r="Q189" s="288"/>
      <c r="R189" s="40"/>
      <c r="T189" s="174" t="s">
        <v>22</v>
      </c>
      <c r="U189" s="47" t="s">
        <v>43</v>
      </c>
      <c r="V189" s="39"/>
      <c r="W189" s="175">
        <f t="shared" si="6"/>
        <v>0</v>
      </c>
      <c r="X189" s="175">
        <v>0</v>
      </c>
      <c r="Y189" s="175">
        <f t="shared" si="7"/>
        <v>0</v>
      </c>
      <c r="Z189" s="175">
        <v>0</v>
      </c>
      <c r="AA189" s="176">
        <f t="shared" si="8"/>
        <v>0</v>
      </c>
      <c r="AR189" s="21" t="s">
        <v>175</v>
      </c>
      <c r="AT189" s="21" t="s">
        <v>345</v>
      </c>
      <c r="AU189" s="21" t="s">
        <v>124</v>
      </c>
      <c r="AY189" s="21" t="s">
        <v>145</v>
      </c>
      <c r="BE189" s="112">
        <f t="shared" si="9"/>
        <v>0</v>
      </c>
      <c r="BF189" s="112">
        <f t="shared" si="10"/>
        <v>0</v>
      </c>
      <c r="BG189" s="112">
        <f t="shared" si="11"/>
        <v>0</v>
      </c>
      <c r="BH189" s="112">
        <f t="shared" si="12"/>
        <v>0</v>
      </c>
      <c r="BI189" s="112">
        <f t="shared" si="13"/>
        <v>0</v>
      </c>
      <c r="BJ189" s="21" t="s">
        <v>124</v>
      </c>
      <c r="BK189" s="112">
        <f t="shared" si="14"/>
        <v>0</v>
      </c>
      <c r="BL189" s="21" t="s">
        <v>159</v>
      </c>
      <c r="BM189" s="21" t="s">
        <v>599</v>
      </c>
    </row>
    <row r="190" spans="2:65" s="9" customFormat="1" ht="29.85" customHeight="1">
      <c r="B190" s="159"/>
      <c r="C190" s="160"/>
      <c r="D190" s="169" t="s">
        <v>495</v>
      </c>
      <c r="E190" s="169"/>
      <c r="F190" s="169"/>
      <c r="G190" s="169"/>
      <c r="H190" s="169"/>
      <c r="I190" s="169"/>
      <c r="J190" s="169"/>
      <c r="K190" s="169"/>
      <c r="L190" s="169"/>
      <c r="M190" s="169"/>
      <c r="N190" s="300">
        <f>BK190</f>
        <v>0</v>
      </c>
      <c r="O190" s="301"/>
      <c r="P190" s="301"/>
      <c r="Q190" s="301"/>
      <c r="R190" s="162"/>
      <c r="T190" s="163"/>
      <c r="U190" s="160"/>
      <c r="V190" s="160"/>
      <c r="W190" s="164">
        <f>W191</f>
        <v>0</v>
      </c>
      <c r="X190" s="160"/>
      <c r="Y190" s="164">
        <f>Y191</f>
        <v>0</v>
      </c>
      <c r="Z190" s="160"/>
      <c r="AA190" s="165">
        <f>AA191</f>
        <v>0</v>
      </c>
      <c r="AR190" s="166" t="s">
        <v>81</v>
      </c>
      <c r="AT190" s="167" t="s">
        <v>75</v>
      </c>
      <c r="AU190" s="167" t="s">
        <v>81</v>
      </c>
      <c r="AY190" s="166" t="s">
        <v>145</v>
      </c>
      <c r="BK190" s="168">
        <f>BK191</f>
        <v>0</v>
      </c>
    </row>
    <row r="191" spans="2:65" s="1" customFormat="1" ht="31.5" customHeight="1">
      <c r="B191" s="38"/>
      <c r="C191" s="170" t="s">
        <v>264</v>
      </c>
      <c r="D191" s="170" t="s">
        <v>146</v>
      </c>
      <c r="E191" s="171" t="s">
        <v>600</v>
      </c>
      <c r="F191" s="285" t="s">
        <v>601</v>
      </c>
      <c r="G191" s="285"/>
      <c r="H191" s="285"/>
      <c r="I191" s="285"/>
      <c r="J191" s="172" t="s">
        <v>228</v>
      </c>
      <c r="K191" s="173">
        <v>3.294</v>
      </c>
      <c r="L191" s="286">
        <v>0</v>
      </c>
      <c r="M191" s="287"/>
      <c r="N191" s="288">
        <f>ROUND(L191*K191,2)</f>
        <v>0</v>
      </c>
      <c r="O191" s="288"/>
      <c r="P191" s="288"/>
      <c r="Q191" s="288"/>
      <c r="R191" s="40"/>
      <c r="T191" s="174" t="s">
        <v>22</v>
      </c>
      <c r="U191" s="47" t="s">
        <v>43</v>
      </c>
      <c r="V191" s="39"/>
      <c r="W191" s="175">
        <f>V191*K191</f>
        <v>0</v>
      </c>
      <c r="X191" s="175">
        <v>0</v>
      </c>
      <c r="Y191" s="175">
        <f>X191*K191</f>
        <v>0</v>
      </c>
      <c r="Z191" s="175">
        <v>0</v>
      </c>
      <c r="AA191" s="176">
        <f>Z191*K191</f>
        <v>0</v>
      </c>
      <c r="AR191" s="21" t="s">
        <v>159</v>
      </c>
      <c r="AT191" s="21" t="s">
        <v>146</v>
      </c>
      <c r="AU191" s="21" t="s">
        <v>124</v>
      </c>
      <c r="AY191" s="21" t="s">
        <v>145</v>
      </c>
      <c r="BE191" s="112">
        <f>IF(U191="základní",N191,0)</f>
        <v>0</v>
      </c>
      <c r="BF191" s="112">
        <f>IF(U191="snížená",N191,0)</f>
        <v>0</v>
      </c>
      <c r="BG191" s="112">
        <f>IF(U191="zákl. přenesená",N191,0)</f>
        <v>0</v>
      </c>
      <c r="BH191" s="112">
        <f>IF(U191="sníž. přenesená",N191,0)</f>
        <v>0</v>
      </c>
      <c r="BI191" s="112">
        <f>IF(U191="nulová",N191,0)</f>
        <v>0</v>
      </c>
      <c r="BJ191" s="21" t="s">
        <v>124</v>
      </c>
      <c r="BK191" s="112">
        <f>ROUND(L191*K191,2)</f>
        <v>0</v>
      </c>
      <c r="BL191" s="21" t="s">
        <v>159</v>
      </c>
      <c r="BM191" s="21" t="s">
        <v>602</v>
      </c>
    </row>
    <row r="192" spans="2:65" s="1" customFormat="1" ht="49.9" customHeight="1">
      <c r="B192" s="38"/>
      <c r="C192" s="39"/>
      <c r="D192" s="161" t="s">
        <v>486</v>
      </c>
      <c r="E192" s="39"/>
      <c r="F192" s="39"/>
      <c r="G192" s="39"/>
      <c r="H192" s="39"/>
      <c r="I192" s="39"/>
      <c r="J192" s="39"/>
      <c r="K192" s="39"/>
      <c r="L192" s="39"/>
      <c r="M192" s="39"/>
      <c r="N192" s="302">
        <f t="shared" ref="N192:N197" si="15">BK192</f>
        <v>0</v>
      </c>
      <c r="O192" s="303"/>
      <c r="P192" s="303"/>
      <c r="Q192" s="303"/>
      <c r="R192" s="40"/>
      <c r="T192" s="145"/>
      <c r="U192" s="39"/>
      <c r="V192" s="39"/>
      <c r="W192" s="39"/>
      <c r="X192" s="39"/>
      <c r="Y192" s="39"/>
      <c r="Z192" s="39"/>
      <c r="AA192" s="81"/>
      <c r="AT192" s="21" t="s">
        <v>75</v>
      </c>
      <c r="AU192" s="21" t="s">
        <v>76</v>
      </c>
      <c r="AY192" s="21" t="s">
        <v>487</v>
      </c>
      <c r="BK192" s="112">
        <f>SUM(BK193:BK197)</f>
        <v>0</v>
      </c>
    </row>
    <row r="193" spans="2:63" s="1" customFormat="1" ht="22.35" customHeight="1">
      <c r="B193" s="38"/>
      <c r="C193" s="189" t="s">
        <v>22</v>
      </c>
      <c r="D193" s="189" t="s">
        <v>146</v>
      </c>
      <c r="E193" s="190" t="s">
        <v>22</v>
      </c>
      <c r="F193" s="295" t="s">
        <v>22</v>
      </c>
      <c r="G193" s="295"/>
      <c r="H193" s="295"/>
      <c r="I193" s="295"/>
      <c r="J193" s="191" t="s">
        <v>22</v>
      </c>
      <c r="K193" s="192"/>
      <c r="L193" s="286"/>
      <c r="M193" s="288"/>
      <c r="N193" s="288">
        <f t="shared" si="15"/>
        <v>0</v>
      </c>
      <c r="O193" s="288"/>
      <c r="P193" s="288"/>
      <c r="Q193" s="288"/>
      <c r="R193" s="40"/>
      <c r="T193" s="174" t="s">
        <v>22</v>
      </c>
      <c r="U193" s="193" t="s">
        <v>43</v>
      </c>
      <c r="V193" s="39"/>
      <c r="W193" s="39"/>
      <c r="X193" s="39"/>
      <c r="Y193" s="39"/>
      <c r="Z193" s="39"/>
      <c r="AA193" s="81"/>
      <c r="AT193" s="21" t="s">
        <v>487</v>
      </c>
      <c r="AU193" s="21" t="s">
        <v>81</v>
      </c>
      <c r="AY193" s="21" t="s">
        <v>487</v>
      </c>
      <c r="BE193" s="112">
        <f>IF(U193="základní",N193,0)</f>
        <v>0</v>
      </c>
      <c r="BF193" s="112">
        <f>IF(U193="snížená",N193,0)</f>
        <v>0</v>
      </c>
      <c r="BG193" s="112">
        <f>IF(U193="zákl. přenesená",N193,0)</f>
        <v>0</v>
      </c>
      <c r="BH193" s="112">
        <f>IF(U193="sníž. přenesená",N193,0)</f>
        <v>0</v>
      </c>
      <c r="BI193" s="112">
        <f>IF(U193="nulová",N193,0)</f>
        <v>0</v>
      </c>
      <c r="BJ193" s="21" t="s">
        <v>124</v>
      </c>
      <c r="BK193" s="112">
        <f>L193*K193</f>
        <v>0</v>
      </c>
    </row>
    <row r="194" spans="2:63" s="1" customFormat="1" ht="22.35" customHeight="1">
      <c r="B194" s="38"/>
      <c r="C194" s="189" t="s">
        <v>22</v>
      </c>
      <c r="D194" s="189" t="s">
        <v>146</v>
      </c>
      <c r="E194" s="190" t="s">
        <v>22</v>
      </c>
      <c r="F194" s="295" t="s">
        <v>22</v>
      </c>
      <c r="G194" s="295"/>
      <c r="H194" s="295"/>
      <c r="I194" s="295"/>
      <c r="J194" s="191" t="s">
        <v>22</v>
      </c>
      <c r="K194" s="192"/>
      <c r="L194" s="286"/>
      <c r="M194" s="288"/>
      <c r="N194" s="288">
        <f t="shared" si="15"/>
        <v>0</v>
      </c>
      <c r="O194" s="288"/>
      <c r="P194" s="288"/>
      <c r="Q194" s="288"/>
      <c r="R194" s="40"/>
      <c r="T194" s="174" t="s">
        <v>22</v>
      </c>
      <c r="U194" s="193" t="s">
        <v>43</v>
      </c>
      <c r="V194" s="39"/>
      <c r="W194" s="39"/>
      <c r="X194" s="39"/>
      <c r="Y194" s="39"/>
      <c r="Z194" s="39"/>
      <c r="AA194" s="81"/>
      <c r="AT194" s="21" t="s">
        <v>487</v>
      </c>
      <c r="AU194" s="21" t="s">
        <v>81</v>
      </c>
      <c r="AY194" s="21" t="s">
        <v>487</v>
      </c>
      <c r="BE194" s="112">
        <f>IF(U194="základní",N194,0)</f>
        <v>0</v>
      </c>
      <c r="BF194" s="112">
        <f>IF(U194="snížená",N194,0)</f>
        <v>0</v>
      </c>
      <c r="BG194" s="112">
        <f>IF(U194="zákl. přenesená",N194,0)</f>
        <v>0</v>
      </c>
      <c r="BH194" s="112">
        <f>IF(U194="sníž. přenesená",N194,0)</f>
        <v>0</v>
      </c>
      <c r="BI194" s="112">
        <f>IF(U194="nulová",N194,0)</f>
        <v>0</v>
      </c>
      <c r="BJ194" s="21" t="s">
        <v>124</v>
      </c>
      <c r="BK194" s="112">
        <f>L194*K194</f>
        <v>0</v>
      </c>
    </row>
    <row r="195" spans="2:63" s="1" customFormat="1" ht="22.35" customHeight="1">
      <c r="B195" s="38"/>
      <c r="C195" s="189" t="s">
        <v>22</v>
      </c>
      <c r="D195" s="189" t="s">
        <v>146</v>
      </c>
      <c r="E195" s="190" t="s">
        <v>22</v>
      </c>
      <c r="F195" s="295" t="s">
        <v>22</v>
      </c>
      <c r="G195" s="295"/>
      <c r="H195" s="295"/>
      <c r="I195" s="295"/>
      <c r="J195" s="191" t="s">
        <v>22</v>
      </c>
      <c r="K195" s="192"/>
      <c r="L195" s="286"/>
      <c r="M195" s="288"/>
      <c r="N195" s="288">
        <f t="shared" si="15"/>
        <v>0</v>
      </c>
      <c r="O195" s="288"/>
      <c r="P195" s="288"/>
      <c r="Q195" s="288"/>
      <c r="R195" s="40"/>
      <c r="T195" s="174" t="s">
        <v>22</v>
      </c>
      <c r="U195" s="193" t="s">
        <v>43</v>
      </c>
      <c r="V195" s="39"/>
      <c r="W195" s="39"/>
      <c r="X195" s="39"/>
      <c r="Y195" s="39"/>
      <c r="Z195" s="39"/>
      <c r="AA195" s="81"/>
      <c r="AT195" s="21" t="s">
        <v>487</v>
      </c>
      <c r="AU195" s="21" t="s">
        <v>81</v>
      </c>
      <c r="AY195" s="21" t="s">
        <v>487</v>
      </c>
      <c r="BE195" s="112">
        <f>IF(U195="základní",N195,0)</f>
        <v>0</v>
      </c>
      <c r="BF195" s="112">
        <f>IF(U195="snížená",N195,0)</f>
        <v>0</v>
      </c>
      <c r="BG195" s="112">
        <f>IF(U195="zákl. přenesená",N195,0)</f>
        <v>0</v>
      </c>
      <c r="BH195" s="112">
        <f>IF(U195="sníž. přenesená",N195,0)</f>
        <v>0</v>
      </c>
      <c r="BI195" s="112">
        <f>IF(U195="nulová",N195,0)</f>
        <v>0</v>
      </c>
      <c r="BJ195" s="21" t="s">
        <v>124</v>
      </c>
      <c r="BK195" s="112">
        <f>L195*K195</f>
        <v>0</v>
      </c>
    </row>
    <row r="196" spans="2:63" s="1" customFormat="1" ht="22.35" customHeight="1">
      <c r="B196" s="38"/>
      <c r="C196" s="189" t="s">
        <v>22</v>
      </c>
      <c r="D196" s="189" t="s">
        <v>146</v>
      </c>
      <c r="E196" s="190" t="s">
        <v>22</v>
      </c>
      <c r="F196" s="295" t="s">
        <v>22</v>
      </c>
      <c r="G196" s="295"/>
      <c r="H196" s="295"/>
      <c r="I196" s="295"/>
      <c r="J196" s="191" t="s">
        <v>22</v>
      </c>
      <c r="K196" s="192"/>
      <c r="L196" s="286"/>
      <c r="M196" s="288"/>
      <c r="N196" s="288">
        <f t="shared" si="15"/>
        <v>0</v>
      </c>
      <c r="O196" s="288"/>
      <c r="P196" s="288"/>
      <c r="Q196" s="288"/>
      <c r="R196" s="40"/>
      <c r="T196" s="174" t="s">
        <v>22</v>
      </c>
      <c r="U196" s="193" t="s">
        <v>43</v>
      </c>
      <c r="V196" s="39"/>
      <c r="W196" s="39"/>
      <c r="X196" s="39"/>
      <c r="Y196" s="39"/>
      <c r="Z196" s="39"/>
      <c r="AA196" s="81"/>
      <c r="AT196" s="21" t="s">
        <v>487</v>
      </c>
      <c r="AU196" s="21" t="s">
        <v>81</v>
      </c>
      <c r="AY196" s="21" t="s">
        <v>487</v>
      </c>
      <c r="BE196" s="112">
        <f>IF(U196="základní",N196,0)</f>
        <v>0</v>
      </c>
      <c r="BF196" s="112">
        <f>IF(U196="snížená",N196,0)</f>
        <v>0</v>
      </c>
      <c r="BG196" s="112">
        <f>IF(U196="zákl. přenesená",N196,0)</f>
        <v>0</v>
      </c>
      <c r="BH196" s="112">
        <f>IF(U196="sníž. přenesená",N196,0)</f>
        <v>0</v>
      </c>
      <c r="BI196" s="112">
        <f>IF(U196="nulová",N196,0)</f>
        <v>0</v>
      </c>
      <c r="BJ196" s="21" t="s">
        <v>124</v>
      </c>
      <c r="BK196" s="112">
        <f>L196*K196</f>
        <v>0</v>
      </c>
    </row>
    <row r="197" spans="2:63" s="1" customFormat="1" ht="22.35" customHeight="1">
      <c r="B197" s="38"/>
      <c r="C197" s="189" t="s">
        <v>22</v>
      </c>
      <c r="D197" s="189" t="s">
        <v>146</v>
      </c>
      <c r="E197" s="190" t="s">
        <v>22</v>
      </c>
      <c r="F197" s="295" t="s">
        <v>22</v>
      </c>
      <c r="G197" s="295"/>
      <c r="H197" s="295"/>
      <c r="I197" s="295"/>
      <c r="J197" s="191" t="s">
        <v>22</v>
      </c>
      <c r="K197" s="192"/>
      <c r="L197" s="286"/>
      <c r="M197" s="288"/>
      <c r="N197" s="288">
        <f t="shared" si="15"/>
        <v>0</v>
      </c>
      <c r="O197" s="288"/>
      <c r="P197" s="288"/>
      <c r="Q197" s="288"/>
      <c r="R197" s="40"/>
      <c r="T197" s="174" t="s">
        <v>22</v>
      </c>
      <c r="U197" s="193" t="s">
        <v>43</v>
      </c>
      <c r="V197" s="59"/>
      <c r="W197" s="59"/>
      <c r="X197" s="59"/>
      <c r="Y197" s="59"/>
      <c r="Z197" s="59"/>
      <c r="AA197" s="61"/>
      <c r="AT197" s="21" t="s">
        <v>487</v>
      </c>
      <c r="AU197" s="21" t="s">
        <v>81</v>
      </c>
      <c r="AY197" s="21" t="s">
        <v>487</v>
      </c>
      <c r="BE197" s="112">
        <f>IF(U197="základní",N197,0)</f>
        <v>0</v>
      </c>
      <c r="BF197" s="112">
        <f>IF(U197="snížená",N197,0)</f>
        <v>0</v>
      </c>
      <c r="BG197" s="112">
        <f>IF(U197="zákl. přenesená",N197,0)</f>
        <v>0</v>
      </c>
      <c r="BH197" s="112">
        <f>IF(U197="sníž. přenesená",N197,0)</f>
        <v>0</v>
      </c>
      <c r="BI197" s="112">
        <f>IF(U197="nulová",N197,0)</f>
        <v>0</v>
      </c>
      <c r="BJ197" s="21" t="s">
        <v>124</v>
      </c>
      <c r="BK197" s="112">
        <f>L197*K197</f>
        <v>0</v>
      </c>
    </row>
    <row r="198" spans="2:63" s="1" customFormat="1" ht="6.95" customHeight="1">
      <c r="B198" s="62"/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64"/>
    </row>
  </sheetData>
  <sheetProtection algorithmName="SHA-512" hashValue="+mQJpPzMERvM3MlPBs2cv7cN2em0bt6RKySJYL9Fd7iOcykRdte/tTMOvXg4Tugf22f09uMTJgfVOLiSOoT7Mw==" saltValue="BUOTH73jnZkUNp6x+t16kw==" spinCount="100000" sheet="1" objects="1" scenarios="1" formatCells="0" formatColumns="0" formatRows="0" sort="0" autoFilter="0"/>
  <mergeCells count="213">
    <mergeCell ref="H1:K1"/>
    <mergeCell ref="S2:AC2"/>
    <mergeCell ref="F197:I197"/>
    <mergeCell ref="L197:M197"/>
    <mergeCell ref="N197:Q197"/>
    <mergeCell ref="N122:Q122"/>
    <mergeCell ref="N123:Q123"/>
    <mergeCell ref="N124:Q124"/>
    <mergeCell ref="N177:Q177"/>
    <mergeCell ref="N179:Q179"/>
    <mergeCell ref="N182:Q182"/>
    <mergeCell ref="N190:Q190"/>
    <mergeCell ref="N192:Q192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89:I189"/>
    <mergeCell ref="L189:M189"/>
    <mergeCell ref="N189:Q189"/>
    <mergeCell ref="F191:I191"/>
    <mergeCell ref="L191:M191"/>
    <mergeCell ref="N191:Q191"/>
    <mergeCell ref="F193:I193"/>
    <mergeCell ref="L193:M193"/>
    <mergeCell ref="N193:Q193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1:I181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75:I175"/>
    <mergeCell ref="L175:M175"/>
    <mergeCell ref="N175:Q175"/>
    <mergeCell ref="F176:I176"/>
    <mergeCell ref="F178:I178"/>
    <mergeCell ref="L178:M178"/>
    <mergeCell ref="N178:Q178"/>
    <mergeCell ref="F180:I180"/>
    <mergeCell ref="L180:M180"/>
    <mergeCell ref="N180:Q180"/>
    <mergeCell ref="F170:I170"/>
    <mergeCell ref="L170:M170"/>
    <mergeCell ref="N170:Q170"/>
    <mergeCell ref="F171:I171"/>
    <mergeCell ref="F172:I172"/>
    <mergeCell ref="L172:M172"/>
    <mergeCell ref="N172:Q172"/>
    <mergeCell ref="F173:I173"/>
    <mergeCell ref="F174:I174"/>
    <mergeCell ref="L174:M174"/>
    <mergeCell ref="N174:Q174"/>
    <mergeCell ref="F165:I165"/>
    <mergeCell ref="F166:I166"/>
    <mergeCell ref="L166:M166"/>
    <mergeCell ref="N166:Q166"/>
    <mergeCell ref="F167:I167"/>
    <mergeCell ref="F168:I168"/>
    <mergeCell ref="L168:M168"/>
    <mergeCell ref="N168:Q168"/>
    <mergeCell ref="F169:I169"/>
    <mergeCell ref="F158:I158"/>
    <mergeCell ref="F159:I159"/>
    <mergeCell ref="F160:I160"/>
    <mergeCell ref="F161:I161"/>
    <mergeCell ref="F162:I162"/>
    <mergeCell ref="F163:I163"/>
    <mergeCell ref="F164:I164"/>
    <mergeCell ref="L164:M164"/>
    <mergeCell ref="N164:Q164"/>
    <mergeCell ref="F153:I153"/>
    <mergeCell ref="F154:I154"/>
    <mergeCell ref="L154:M154"/>
    <mergeCell ref="N154:Q154"/>
    <mergeCell ref="F155:I155"/>
    <mergeCell ref="L155:M155"/>
    <mergeCell ref="N155:Q155"/>
    <mergeCell ref="F156:I156"/>
    <mergeCell ref="F157:I157"/>
    <mergeCell ref="L157:M157"/>
    <mergeCell ref="N157:Q157"/>
    <mergeCell ref="F146:I146"/>
    <mergeCell ref="F147:I147"/>
    <mergeCell ref="F148:I148"/>
    <mergeCell ref="F149:I149"/>
    <mergeCell ref="F150:I150"/>
    <mergeCell ref="L150:M150"/>
    <mergeCell ref="N150:Q150"/>
    <mergeCell ref="F151:I151"/>
    <mergeCell ref="F152:I152"/>
    <mergeCell ref="F140:I140"/>
    <mergeCell ref="L140:M140"/>
    <mergeCell ref="N140:Q140"/>
    <mergeCell ref="F141:I141"/>
    <mergeCell ref="F142:I142"/>
    <mergeCell ref="F143:I143"/>
    <mergeCell ref="F144:I144"/>
    <mergeCell ref="F145:I145"/>
    <mergeCell ref="L145:M145"/>
    <mergeCell ref="N145:Q145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F139:I139"/>
    <mergeCell ref="F130:I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25:I125"/>
    <mergeCell ref="L125:M125"/>
    <mergeCell ref="N125:Q125"/>
    <mergeCell ref="F126:I126"/>
    <mergeCell ref="F127:I127"/>
    <mergeCell ref="L127:M127"/>
    <mergeCell ref="N127:Q127"/>
    <mergeCell ref="F128:I128"/>
    <mergeCell ref="F129:I129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93:D198">
      <formula1>"K, M"</formula1>
    </dataValidation>
    <dataValidation type="list" allowBlank="1" showInputMessage="1" showErrorMessage="1" error="Povoleny jsou hodnoty základní, snížená, zákl. přenesená, sníž. přenesená, nulová." sqref="U193:U19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1"/>
      <c r="B1" s="15"/>
      <c r="C1" s="15"/>
      <c r="D1" s="16" t="s">
        <v>1</v>
      </c>
      <c r="E1" s="15"/>
      <c r="F1" s="17" t="s">
        <v>98</v>
      </c>
      <c r="G1" s="17"/>
      <c r="H1" s="304" t="s">
        <v>99</v>
      </c>
      <c r="I1" s="304"/>
      <c r="J1" s="304"/>
      <c r="K1" s="304"/>
      <c r="L1" s="17" t="s">
        <v>100</v>
      </c>
      <c r="M1" s="15"/>
      <c r="N1" s="15"/>
      <c r="O1" s="16" t="s">
        <v>101</v>
      </c>
      <c r="P1" s="15"/>
      <c r="Q1" s="15"/>
      <c r="R1" s="15"/>
      <c r="S1" s="17" t="s">
        <v>102</v>
      </c>
      <c r="T1" s="17"/>
      <c r="U1" s="121"/>
      <c r="V1" s="121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263" t="s">
        <v>8</v>
      </c>
      <c r="T2" s="264"/>
      <c r="U2" s="264"/>
      <c r="V2" s="264"/>
      <c r="W2" s="264"/>
      <c r="X2" s="264"/>
      <c r="Y2" s="264"/>
      <c r="Z2" s="264"/>
      <c r="AA2" s="264"/>
      <c r="AB2" s="264"/>
      <c r="AC2" s="264"/>
      <c r="AT2" s="21" t="s">
        <v>88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81</v>
      </c>
    </row>
    <row r="4" spans="1:66" ht="36.950000000000003" customHeight="1">
      <c r="B4" s="25"/>
      <c r="C4" s="220" t="s">
        <v>103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305" t="str">
        <f>'Rekapitulace stavby'!K6</f>
        <v>TUL - stavební úpravy obj. č. 376/1, Liberec-Harcov</v>
      </c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29"/>
      <c r="R6" s="26"/>
    </row>
    <row r="7" spans="1:66" s="1" customFormat="1" ht="32.85" customHeight="1">
      <c r="B7" s="38"/>
      <c r="C7" s="39"/>
      <c r="D7" s="32" t="s">
        <v>488</v>
      </c>
      <c r="E7" s="39"/>
      <c r="F7" s="226" t="s">
        <v>603</v>
      </c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6" t="str">
        <f>'Rekapitulace stavby'!AN8</f>
        <v>15.6.2017</v>
      </c>
      <c r="P9" s="267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4" t="str">
        <f>IF('Rekapitulace stavby'!AN10="","",'Rekapitulace stavby'!AN10)</f>
        <v/>
      </c>
      <c r="P11" s="224"/>
      <c r="Q11" s="39"/>
      <c r="R11" s="40"/>
    </row>
    <row r="12" spans="1:66" s="1" customFormat="1" ht="18" customHeight="1">
      <c r="B12" s="38"/>
      <c r="C12" s="39"/>
      <c r="D12" s="39"/>
      <c r="E12" s="31" t="str">
        <f>IF('Rekapitulace stavby'!E11="","",'Rekapitulace stavby'!E11)</f>
        <v xml:space="preserve"> 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24" t="str">
        <f>IF('Rekapitulace stavby'!AN11="","",'Rekapitulace stavby'!AN11)</f>
        <v/>
      </c>
      <c r="P12" s="224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68" t="s">
        <v>22</v>
      </c>
      <c r="P14" s="224"/>
      <c r="Q14" s="39"/>
      <c r="R14" s="40"/>
    </row>
    <row r="15" spans="1:66" s="1" customFormat="1" ht="18" customHeight="1">
      <c r="B15" s="38"/>
      <c r="C15" s="39"/>
      <c r="D15" s="39"/>
      <c r="E15" s="268" t="s">
        <v>104</v>
      </c>
      <c r="F15" s="269"/>
      <c r="G15" s="269"/>
      <c r="H15" s="269"/>
      <c r="I15" s="269"/>
      <c r="J15" s="269"/>
      <c r="K15" s="269"/>
      <c r="L15" s="269"/>
      <c r="M15" s="33" t="s">
        <v>30</v>
      </c>
      <c r="N15" s="39"/>
      <c r="O15" s="268" t="s">
        <v>22</v>
      </c>
      <c r="P15" s="224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4" t="str">
        <f>IF('Rekapitulace stavby'!AN16="","",'Rekapitulace stavby'!AN16)</f>
        <v/>
      </c>
      <c r="P17" s="224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24" t="str">
        <f>IF('Rekapitulace stavby'!AN17="","",'Rekapitulace stavby'!AN17)</f>
        <v/>
      </c>
      <c r="P18" s="224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4" t="str">
        <f>IF('Rekapitulace stavby'!AN19="","",'Rekapitulace stavby'!AN19)</f>
        <v/>
      </c>
      <c r="P20" s="224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24" t="str">
        <f>IF('Rekapitulace stavby'!AN20="","",'Rekapitulace stavby'!AN20)</f>
        <v/>
      </c>
      <c r="P21" s="224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9" t="s">
        <v>22</v>
      </c>
      <c r="F24" s="229"/>
      <c r="G24" s="229"/>
      <c r="H24" s="229"/>
      <c r="I24" s="229"/>
      <c r="J24" s="229"/>
      <c r="K24" s="229"/>
      <c r="L24" s="229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2" t="s">
        <v>105</v>
      </c>
      <c r="E27" s="39"/>
      <c r="F27" s="39"/>
      <c r="G27" s="39"/>
      <c r="H27" s="39"/>
      <c r="I27" s="39"/>
      <c r="J27" s="39"/>
      <c r="K27" s="39"/>
      <c r="L27" s="39"/>
      <c r="M27" s="230">
        <f>N88</f>
        <v>0</v>
      </c>
      <c r="N27" s="230"/>
      <c r="O27" s="230"/>
      <c r="P27" s="230"/>
      <c r="Q27" s="39"/>
      <c r="R27" s="40"/>
    </row>
    <row r="28" spans="2:18" s="1" customFormat="1" ht="14.45" customHeight="1">
      <c r="B28" s="38"/>
      <c r="C28" s="39"/>
      <c r="D28" s="37" t="s">
        <v>92</v>
      </c>
      <c r="E28" s="39"/>
      <c r="F28" s="39"/>
      <c r="G28" s="39"/>
      <c r="H28" s="39"/>
      <c r="I28" s="39"/>
      <c r="J28" s="39"/>
      <c r="K28" s="39"/>
      <c r="L28" s="39"/>
      <c r="M28" s="230">
        <f>N96</f>
        <v>0</v>
      </c>
      <c r="N28" s="230"/>
      <c r="O28" s="230"/>
      <c r="P28" s="230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3" t="s">
        <v>39</v>
      </c>
      <c r="E30" s="39"/>
      <c r="F30" s="39"/>
      <c r="G30" s="39"/>
      <c r="H30" s="39"/>
      <c r="I30" s="39"/>
      <c r="J30" s="39"/>
      <c r="K30" s="39"/>
      <c r="L30" s="39"/>
      <c r="M30" s="270">
        <f>ROUND(M27+M28,2)</f>
        <v>0</v>
      </c>
      <c r="N30" s="265"/>
      <c r="O30" s="265"/>
      <c r="P30" s="265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40</v>
      </c>
      <c r="E32" s="45" t="s">
        <v>41</v>
      </c>
      <c r="F32" s="46">
        <v>0.21</v>
      </c>
      <c r="G32" s="124" t="s">
        <v>42</v>
      </c>
      <c r="H32" s="271">
        <f>ROUND((((SUM(BE96:BE103)+SUM(BE121:BE181))+SUM(BE183:BE187))),2)</f>
        <v>0</v>
      </c>
      <c r="I32" s="265"/>
      <c r="J32" s="265"/>
      <c r="K32" s="39"/>
      <c r="L32" s="39"/>
      <c r="M32" s="271">
        <f>ROUND(((ROUND((SUM(BE96:BE103)+SUM(BE121:BE181)), 2)*F32)+SUM(BE183:BE187)*F32),2)</f>
        <v>0</v>
      </c>
      <c r="N32" s="265"/>
      <c r="O32" s="265"/>
      <c r="P32" s="265"/>
      <c r="Q32" s="39"/>
      <c r="R32" s="40"/>
    </row>
    <row r="33" spans="2:18" s="1" customFormat="1" ht="14.45" customHeight="1">
      <c r="B33" s="38"/>
      <c r="C33" s="39"/>
      <c r="D33" s="39"/>
      <c r="E33" s="45" t="s">
        <v>43</v>
      </c>
      <c r="F33" s="46">
        <v>0.15</v>
      </c>
      <c r="G33" s="124" t="s">
        <v>42</v>
      </c>
      <c r="H33" s="271">
        <f>ROUND((((SUM(BF96:BF103)+SUM(BF121:BF181))+SUM(BF183:BF187))),2)</f>
        <v>0</v>
      </c>
      <c r="I33" s="265"/>
      <c r="J33" s="265"/>
      <c r="K33" s="39"/>
      <c r="L33" s="39"/>
      <c r="M33" s="271">
        <f>ROUND(((ROUND((SUM(BF96:BF103)+SUM(BF121:BF181)), 2)*F33)+SUM(BF183:BF187)*F33),2)</f>
        <v>0</v>
      </c>
      <c r="N33" s="265"/>
      <c r="O33" s="265"/>
      <c r="P33" s="265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44</v>
      </c>
      <c r="F34" s="46">
        <v>0.21</v>
      </c>
      <c r="G34" s="124" t="s">
        <v>42</v>
      </c>
      <c r="H34" s="271">
        <f>ROUND((((SUM(BG96:BG103)+SUM(BG121:BG181))+SUM(BG183:BG187))),2)</f>
        <v>0</v>
      </c>
      <c r="I34" s="265"/>
      <c r="J34" s="265"/>
      <c r="K34" s="39"/>
      <c r="L34" s="39"/>
      <c r="M34" s="271">
        <v>0</v>
      </c>
      <c r="N34" s="265"/>
      <c r="O34" s="265"/>
      <c r="P34" s="265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45</v>
      </c>
      <c r="F35" s="46">
        <v>0.15</v>
      </c>
      <c r="G35" s="124" t="s">
        <v>42</v>
      </c>
      <c r="H35" s="271">
        <f>ROUND((((SUM(BH96:BH103)+SUM(BH121:BH181))+SUM(BH183:BH187))),2)</f>
        <v>0</v>
      </c>
      <c r="I35" s="265"/>
      <c r="J35" s="265"/>
      <c r="K35" s="39"/>
      <c r="L35" s="39"/>
      <c r="M35" s="271">
        <v>0</v>
      </c>
      <c r="N35" s="265"/>
      <c r="O35" s="265"/>
      <c r="P35" s="265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46</v>
      </c>
      <c r="F36" s="46">
        <v>0</v>
      </c>
      <c r="G36" s="124" t="s">
        <v>42</v>
      </c>
      <c r="H36" s="271">
        <f>ROUND((((SUM(BI96:BI103)+SUM(BI121:BI181))+SUM(BI183:BI187))),2)</f>
        <v>0</v>
      </c>
      <c r="I36" s="265"/>
      <c r="J36" s="265"/>
      <c r="K36" s="39"/>
      <c r="L36" s="39"/>
      <c r="M36" s="271">
        <v>0</v>
      </c>
      <c r="N36" s="265"/>
      <c r="O36" s="265"/>
      <c r="P36" s="265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0"/>
      <c r="D38" s="125" t="s">
        <v>47</v>
      </c>
      <c r="E38" s="82"/>
      <c r="F38" s="82"/>
      <c r="G38" s="126" t="s">
        <v>48</v>
      </c>
      <c r="H38" s="127" t="s">
        <v>49</v>
      </c>
      <c r="I38" s="82"/>
      <c r="J38" s="82"/>
      <c r="K38" s="82"/>
      <c r="L38" s="272">
        <f>SUM(M30:M36)</f>
        <v>0</v>
      </c>
      <c r="M38" s="272"/>
      <c r="N38" s="272"/>
      <c r="O38" s="272"/>
      <c r="P38" s="273"/>
      <c r="Q38" s="120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50</v>
      </c>
      <c r="E50" s="54"/>
      <c r="F50" s="54"/>
      <c r="G50" s="54"/>
      <c r="H50" s="55"/>
      <c r="I50" s="39"/>
      <c r="J50" s="53" t="s">
        <v>51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52</v>
      </c>
      <c r="E59" s="59"/>
      <c r="F59" s="59"/>
      <c r="G59" s="60" t="s">
        <v>53</v>
      </c>
      <c r="H59" s="61"/>
      <c r="I59" s="39"/>
      <c r="J59" s="58" t="s">
        <v>52</v>
      </c>
      <c r="K59" s="59"/>
      <c r="L59" s="59"/>
      <c r="M59" s="59"/>
      <c r="N59" s="60" t="s">
        <v>53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54</v>
      </c>
      <c r="E61" s="54"/>
      <c r="F61" s="54"/>
      <c r="G61" s="54"/>
      <c r="H61" s="55"/>
      <c r="I61" s="39"/>
      <c r="J61" s="53" t="s">
        <v>55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52</v>
      </c>
      <c r="E70" s="59"/>
      <c r="F70" s="59"/>
      <c r="G70" s="60" t="s">
        <v>53</v>
      </c>
      <c r="H70" s="61"/>
      <c r="I70" s="39"/>
      <c r="J70" s="58" t="s">
        <v>52</v>
      </c>
      <c r="K70" s="59"/>
      <c r="L70" s="59"/>
      <c r="M70" s="59"/>
      <c r="N70" s="60" t="s">
        <v>53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0"/>
    </row>
    <row r="76" spans="2:21" s="1" customFormat="1" ht="36.950000000000003" customHeight="1">
      <c r="B76" s="38"/>
      <c r="C76" s="220" t="s">
        <v>106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40"/>
      <c r="T76" s="131"/>
      <c r="U76" s="131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1"/>
      <c r="U77" s="131"/>
    </row>
    <row r="78" spans="2:21" s="1" customFormat="1" ht="30" customHeight="1">
      <c r="B78" s="38"/>
      <c r="C78" s="33" t="s">
        <v>19</v>
      </c>
      <c r="D78" s="39"/>
      <c r="E78" s="39"/>
      <c r="F78" s="305" t="str">
        <f>F6</f>
        <v>TUL - stavební úpravy obj. č. 376/1, Liberec-Harcov</v>
      </c>
      <c r="G78" s="306"/>
      <c r="H78" s="306"/>
      <c r="I78" s="306"/>
      <c r="J78" s="306"/>
      <c r="K78" s="306"/>
      <c r="L78" s="306"/>
      <c r="M78" s="306"/>
      <c r="N78" s="306"/>
      <c r="O78" s="306"/>
      <c r="P78" s="306"/>
      <c r="Q78" s="39"/>
      <c r="R78" s="40"/>
      <c r="T78" s="131"/>
      <c r="U78" s="131"/>
    </row>
    <row r="79" spans="2:21" s="1" customFormat="1" ht="36.950000000000003" customHeight="1">
      <c r="B79" s="38"/>
      <c r="C79" s="72" t="s">
        <v>488</v>
      </c>
      <c r="D79" s="39"/>
      <c r="E79" s="39"/>
      <c r="F79" s="240" t="str">
        <f>F7</f>
        <v>02 - Vsazení šachty na kanalizaci</v>
      </c>
      <c r="G79" s="265"/>
      <c r="H79" s="265"/>
      <c r="I79" s="265"/>
      <c r="J79" s="265"/>
      <c r="K79" s="265"/>
      <c r="L79" s="265"/>
      <c r="M79" s="265"/>
      <c r="N79" s="265"/>
      <c r="O79" s="265"/>
      <c r="P79" s="265"/>
      <c r="Q79" s="39"/>
      <c r="R79" s="40"/>
      <c r="T79" s="131"/>
      <c r="U79" s="131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1"/>
      <c r="U80" s="131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67" t="str">
        <f>IF(O9="","",O9)</f>
        <v>15.6.2017</v>
      </c>
      <c r="N81" s="267"/>
      <c r="O81" s="267"/>
      <c r="P81" s="267"/>
      <c r="Q81" s="39"/>
      <c r="R81" s="40"/>
      <c r="T81" s="131"/>
      <c r="U81" s="131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1"/>
      <c r="U82" s="131"/>
    </row>
    <row r="83" spans="2:47" s="1" customFormat="1">
      <c r="B83" s="38"/>
      <c r="C83" s="33" t="s">
        <v>28</v>
      </c>
      <c r="D83" s="39"/>
      <c r="E83" s="39"/>
      <c r="F83" s="31" t="str">
        <f>E12</f>
        <v xml:space="preserve"> </v>
      </c>
      <c r="G83" s="39"/>
      <c r="H83" s="39"/>
      <c r="I83" s="39"/>
      <c r="J83" s="39"/>
      <c r="K83" s="33" t="s">
        <v>33</v>
      </c>
      <c r="L83" s="39"/>
      <c r="M83" s="224" t="str">
        <f>E18</f>
        <v xml:space="preserve"> </v>
      </c>
      <c r="N83" s="224"/>
      <c r="O83" s="224"/>
      <c r="P83" s="224"/>
      <c r="Q83" s="224"/>
      <c r="R83" s="40"/>
      <c r="T83" s="131"/>
      <c r="U83" s="131"/>
    </row>
    <row r="84" spans="2:47" s="1" customFormat="1" ht="14.45" customHeight="1">
      <c r="B84" s="38"/>
      <c r="C84" s="33" t="s">
        <v>31</v>
      </c>
      <c r="D84" s="39"/>
      <c r="E84" s="39"/>
      <c r="F84" s="31" t="str">
        <f>IF(E15="","",E15)</f>
        <v>Ing. Michal Vodňanský</v>
      </c>
      <c r="G84" s="39"/>
      <c r="H84" s="39"/>
      <c r="I84" s="39"/>
      <c r="J84" s="39"/>
      <c r="K84" s="33" t="s">
        <v>35</v>
      </c>
      <c r="L84" s="39"/>
      <c r="M84" s="224" t="str">
        <f>E21</f>
        <v xml:space="preserve"> </v>
      </c>
      <c r="N84" s="224"/>
      <c r="O84" s="224"/>
      <c r="P84" s="224"/>
      <c r="Q84" s="224"/>
      <c r="R84" s="40"/>
      <c r="T84" s="131"/>
      <c r="U84" s="131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1"/>
      <c r="U85" s="131"/>
    </row>
    <row r="86" spans="2:47" s="1" customFormat="1" ht="29.25" customHeight="1">
      <c r="B86" s="38"/>
      <c r="C86" s="274" t="s">
        <v>107</v>
      </c>
      <c r="D86" s="275"/>
      <c r="E86" s="275"/>
      <c r="F86" s="275"/>
      <c r="G86" s="275"/>
      <c r="H86" s="120"/>
      <c r="I86" s="120"/>
      <c r="J86" s="120"/>
      <c r="K86" s="120"/>
      <c r="L86" s="120"/>
      <c r="M86" s="120"/>
      <c r="N86" s="274" t="s">
        <v>108</v>
      </c>
      <c r="O86" s="275"/>
      <c r="P86" s="275"/>
      <c r="Q86" s="275"/>
      <c r="R86" s="40"/>
      <c r="T86" s="131"/>
      <c r="U86" s="131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1"/>
      <c r="U87" s="131"/>
    </row>
    <row r="88" spans="2:47" s="1" customFormat="1" ht="29.25" customHeight="1">
      <c r="B88" s="38"/>
      <c r="C88" s="132" t="s">
        <v>109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61">
        <f>N121</f>
        <v>0</v>
      </c>
      <c r="O88" s="276"/>
      <c r="P88" s="276"/>
      <c r="Q88" s="276"/>
      <c r="R88" s="40"/>
      <c r="T88" s="131"/>
      <c r="U88" s="131"/>
      <c r="AU88" s="21" t="s">
        <v>110</v>
      </c>
    </row>
    <row r="89" spans="2:47" s="6" customFormat="1" ht="24.95" customHeight="1">
      <c r="B89" s="133"/>
      <c r="C89" s="134"/>
      <c r="D89" s="135" t="s">
        <v>490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77">
        <f>N122</f>
        <v>0</v>
      </c>
      <c r="O89" s="278"/>
      <c r="P89" s="278"/>
      <c r="Q89" s="278"/>
      <c r="R89" s="136"/>
      <c r="T89" s="137"/>
      <c r="U89" s="137"/>
    </row>
    <row r="90" spans="2:47" s="7" customFormat="1" ht="19.899999999999999" customHeight="1">
      <c r="B90" s="138"/>
      <c r="C90" s="139"/>
      <c r="D90" s="108" t="s">
        <v>491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57">
        <f>N123</f>
        <v>0</v>
      </c>
      <c r="O90" s="279"/>
      <c r="P90" s="279"/>
      <c r="Q90" s="279"/>
      <c r="R90" s="140"/>
      <c r="T90" s="141"/>
      <c r="U90" s="141"/>
    </row>
    <row r="91" spans="2:47" s="7" customFormat="1" ht="19.899999999999999" customHeight="1">
      <c r="B91" s="138"/>
      <c r="C91" s="139"/>
      <c r="D91" s="108" t="s">
        <v>493</v>
      </c>
      <c r="E91" s="139"/>
      <c r="F91" s="139"/>
      <c r="G91" s="139"/>
      <c r="H91" s="139"/>
      <c r="I91" s="139"/>
      <c r="J91" s="139"/>
      <c r="K91" s="139"/>
      <c r="L91" s="139"/>
      <c r="M91" s="139"/>
      <c r="N91" s="257">
        <f>N172</f>
        <v>0</v>
      </c>
      <c r="O91" s="279"/>
      <c r="P91" s="279"/>
      <c r="Q91" s="279"/>
      <c r="R91" s="140"/>
      <c r="T91" s="141"/>
      <c r="U91" s="141"/>
    </row>
    <row r="92" spans="2:47" s="7" customFormat="1" ht="19.899999999999999" customHeight="1">
      <c r="B92" s="138"/>
      <c r="C92" s="139"/>
      <c r="D92" s="108" t="s">
        <v>494</v>
      </c>
      <c r="E92" s="139"/>
      <c r="F92" s="139"/>
      <c r="G92" s="139"/>
      <c r="H92" s="139"/>
      <c r="I92" s="139"/>
      <c r="J92" s="139"/>
      <c r="K92" s="139"/>
      <c r="L92" s="139"/>
      <c r="M92" s="139"/>
      <c r="N92" s="257">
        <f>N175</f>
        <v>0</v>
      </c>
      <c r="O92" s="279"/>
      <c r="P92" s="279"/>
      <c r="Q92" s="279"/>
      <c r="R92" s="140"/>
      <c r="T92" s="141"/>
      <c r="U92" s="141"/>
    </row>
    <row r="93" spans="2:47" s="7" customFormat="1" ht="19.899999999999999" customHeight="1">
      <c r="B93" s="138"/>
      <c r="C93" s="139"/>
      <c r="D93" s="108" t="s">
        <v>495</v>
      </c>
      <c r="E93" s="139"/>
      <c r="F93" s="139"/>
      <c r="G93" s="139"/>
      <c r="H93" s="139"/>
      <c r="I93" s="139"/>
      <c r="J93" s="139"/>
      <c r="K93" s="139"/>
      <c r="L93" s="139"/>
      <c r="M93" s="139"/>
      <c r="N93" s="257">
        <f>N180</f>
        <v>0</v>
      </c>
      <c r="O93" s="279"/>
      <c r="P93" s="279"/>
      <c r="Q93" s="279"/>
      <c r="R93" s="140"/>
      <c r="T93" s="141"/>
      <c r="U93" s="141"/>
    </row>
    <row r="94" spans="2:47" s="6" customFormat="1" ht="21.75" customHeight="1">
      <c r="B94" s="133"/>
      <c r="C94" s="134"/>
      <c r="D94" s="135" t="s">
        <v>120</v>
      </c>
      <c r="E94" s="134"/>
      <c r="F94" s="134"/>
      <c r="G94" s="134"/>
      <c r="H94" s="134"/>
      <c r="I94" s="134"/>
      <c r="J94" s="134"/>
      <c r="K94" s="134"/>
      <c r="L94" s="134"/>
      <c r="M94" s="134"/>
      <c r="N94" s="280">
        <f>N182</f>
        <v>0</v>
      </c>
      <c r="O94" s="278"/>
      <c r="P94" s="278"/>
      <c r="Q94" s="278"/>
      <c r="R94" s="136"/>
      <c r="T94" s="137"/>
      <c r="U94" s="137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  <c r="T95" s="131"/>
      <c r="U95" s="131"/>
    </row>
    <row r="96" spans="2:47" s="1" customFormat="1" ht="29.25" customHeight="1">
      <c r="B96" s="38"/>
      <c r="C96" s="132" t="s">
        <v>121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76">
        <f>ROUND(N97+N98+N99+N100+N101+N102,2)</f>
        <v>0</v>
      </c>
      <c r="O96" s="281"/>
      <c r="P96" s="281"/>
      <c r="Q96" s="281"/>
      <c r="R96" s="40"/>
      <c r="T96" s="142"/>
      <c r="U96" s="143" t="s">
        <v>40</v>
      </c>
    </row>
    <row r="97" spans="2:65" s="1" customFormat="1" ht="18" customHeight="1">
      <c r="B97" s="38"/>
      <c r="C97" s="39"/>
      <c r="D97" s="258" t="s">
        <v>122</v>
      </c>
      <c r="E97" s="259"/>
      <c r="F97" s="259"/>
      <c r="G97" s="259"/>
      <c r="H97" s="259"/>
      <c r="I97" s="39"/>
      <c r="J97" s="39"/>
      <c r="K97" s="39"/>
      <c r="L97" s="39"/>
      <c r="M97" s="39"/>
      <c r="N97" s="256">
        <f>ROUND(N88*T97,2)</f>
        <v>0</v>
      </c>
      <c r="O97" s="257"/>
      <c r="P97" s="257"/>
      <c r="Q97" s="257"/>
      <c r="R97" s="40"/>
      <c r="S97" s="144"/>
      <c r="T97" s="145"/>
      <c r="U97" s="146" t="s">
        <v>43</v>
      </c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8" t="s">
        <v>123</v>
      </c>
      <c r="AZ97" s="147"/>
      <c r="BA97" s="147"/>
      <c r="BB97" s="147"/>
      <c r="BC97" s="147"/>
      <c r="BD97" s="147"/>
      <c r="BE97" s="149">
        <f t="shared" ref="BE97:BE102" si="0">IF(U97="základní",N97,0)</f>
        <v>0</v>
      </c>
      <c r="BF97" s="149">
        <f t="shared" ref="BF97:BF102" si="1">IF(U97="snížená",N97,0)</f>
        <v>0</v>
      </c>
      <c r="BG97" s="149">
        <f t="shared" ref="BG97:BG102" si="2">IF(U97="zákl. přenesená",N97,0)</f>
        <v>0</v>
      </c>
      <c r="BH97" s="149">
        <f t="shared" ref="BH97:BH102" si="3">IF(U97="sníž. přenesená",N97,0)</f>
        <v>0</v>
      </c>
      <c r="BI97" s="149">
        <f t="shared" ref="BI97:BI102" si="4">IF(U97="nulová",N97,0)</f>
        <v>0</v>
      </c>
      <c r="BJ97" s="148" t="s">
        <v>124</v>
      </c>
      <c r="BK97" s="147"/>
      <c r="BL97" s="147"/>
      <c r="BM97" s="147"/>
    </row>
    <row r="98" spans="2:65" s="1" customFormat="1" ht="18" customHeight="1">
      <c r="B98" s="38"/>
      <c r="C98" s="39"/>
      <c r="D98" s="258" t="s">
        <v>125</v>
      </c>
      <c r="E98" s="259"/>
      <c r="F98" s="259"/>
      <c r="G98" s="259"/>
      <c r="H98" s="259"/>
      <c r="I98" s="39"/>
      <c r="J98" s="39"/>
      <c r="K98" s="39"/>
      <c r="L98" s="39"/>
      <c r="M98" s="39"/>
      <c r="N98" s="256">
        <f>ROUND(N88*T98,2)</f>
        <v>0</v>
      </c>
      <c r="O98" s="257"/>
      <c r="P98" s="257"/>
      <c r="Q98" s="257"/>
      <c r="R98" s="40"/>
      <c r="S98" s="144"/>
      <c r="T98" s="145"/>
      <c r="U98" s="146" t="s">
        <v>43</v>
      </c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8" t="s">
        <v>123</v>
      </c>
      <c r="AZ98" s="147"/>
      <c r="BA98" s="147"/>
      <c r="BB98" s="147"/>
      <c r="BC98" s="147"/>
      <c r="BD98" s="147"/>
      <c r="BE98" s="149">
        <f t="shared" si="0"/>
        <v>0</v>
      </c>
      <c r="BF98" s="149">
        <f t="shared" si="1"/>
        <v>0</v>
      </c>
      <c r="BG98" s="149">
        <f t="shared" si="2"/>
        <v>0</v>
      </c>
      <c r="BH98" s="149">
        <f t="shared" si="3"/>
        <v>0</v>
      </c>
      <c r="BI98" s="149">
        <f t="shared" si="4"/>
        <v>0</v>
      </c>
      <c r="BJ98" s="148" t="s">
        <v>124</v>
      </c>
      <c r="BK98" s="147"/>
      <c r="BL98" s="147"/>
      <c r="BM98" s="147"/>
    </row>
    <row r="99" spans="2:65" s="1" customFormat="1" ht="18" customHeight="1">
      <c r="B99" s="38"/>
      <c r="C99" s="39"/>
      <c r="D99" s="258" t="s">
        <v>126</v>
      </c>
      <c r="E99" s="259"/>
      <c r="F99" s="259"/>
      <c r="G99" s="259"/>
      <c r="H99" s="259"/>
      <c r="I99" s="39"/>
      <c r="J99" s="39"/>
      <c r="K99" s="39"/>
      <c r="L99" s="39"/>
      <c r="M99" s="39"/>
      <c r="N99" s="256">
        <f>ROUND(N88*T99,2)</f>
        <v>0</v>
      </c>
      <c r="O99" s="257"/>
      <c r="P99" s="257"/>
      <c r="Q99" s="257"/>
      <c r="R99" s="40"/>
      <c r="S99" s="144"/>
      <c r="T99" s="145"/>
      <c r="U99" s="146" t="s">
        <v>43</v>
      </c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8" t="s">
        <v>123</v>
      </c>
      <c r="AZ99" s="147"/>
      <c r="BA99" s="147"/>
      <c r="BB99" s="147"/>
      <c r="BC99" s="147"/>
      <c r="BD99" s="147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124</v>
      </c>
      <c r="BK99" s="147"/>
      <c r="BL99" s="147"/>
      <c r="BM99" s="147"/>
    </row>
    <row r="100" spans="2:65" s="1" customFormat="1" ht="18" customHeight="1">
      <c r="B100" s="38"/>
      <c r="C100" s="39"/>
      <c r="D100" s="258" t="s">
        <v>127</v>
      </c>
      <c r="E100" s="259"/>
      <c r="F100" s="259"/>
      <c r="G100" s="259"/>
      <c r="H100" s="259"/>
      <c r="I100" s="39"/>
      <c r="J100" s="39"/>
      <c r="K100" s="39"/>
      <c r="L100" s="39"/>
      <c r="M100" s="39"/>
      <c r="N100" s="256">
        <f>ROUND(N88*T100,2)</f>
        <v>0</v>
      </c>
      <c r="O100" s="257"/>
      <c r="P100" s="257"/>
      <c r="Q100" s="257"/>
      <c r="R100" s="40"/>
      <c r="S100" s="144"/>
      <c r="T100" s="145"/>
      <c r="U100" s="146" t="s">
        <v>43</v>
      </c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8" t="s">
        <v>123</v>
      </c>
      <c r="AZ100" s="147"/>
      <c r="BA100" s="147"/>
      <c r="BB100" s="147"/>
      <c r="BC100" s="147"/>
      <c r="BD100" s="147"/>
      <c r="BE100" s="149">
        <f t="shared" si="0"/>
        <v>0</v>
      </c>
      <c r="BF100" s="149">
        <f t="shared" si="1"/>
        <v>0</v>
      </c>
      <c r="BG100" s="149">
        <f t="shared" si="2"/>
        <v>0</v>
      </c>
      <c r="BH100" s="149">
        <f t="shared" si="3"/>
        <v>0</v>
      </c>
      <c r="BI100" s="149">
        <f t="shared" si="4"/>
        <v>0</v>
      </c>
      <c r="BJ100" s="148" t="s">
        <v>124</v>
      </c>
      <c r="BK100" s="147"/>
      <c r="BL100" s="147"/>
      <c r="BM100" s="147"/>
    </row>
    <row r="101" spans="2:65" s="1" customFormat="1" ht="18" customHeight="1">
      <c r="B101" s="38"/>
      <c r="C101" s="39"/>
      <c r="D101" s="258" t="s">
        <v>128</v>
      </c>
      <c r="E101" s="259"/>
      <c r="F101" s="259"/>
      <c r="G101" s="259"/>
      <c r="H101" s="259"/>
      <c r="I101" s="39"/>
      <c r="J101" s="39"/>
      <c r="K101" s="39"/>
      <c r="L101" s="39"/>
      <c r="M101" s="39"/>
      <c r="N101" s="256">
        <f>ROUND(N88*T101,2)</f>
        <v>0</v>
      </c>
      <c r="O101" s="257"/>
      <c r="P101" s="257"/>
      <c r="Q101" s="257"/>
      <c r="R101" s="40"/>
      <c r="S101" s="144"/>
      <c r="T101" s="145"/>
      <c r="U101" s="146" t="s">
        <v>43</v>
      </c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/>
      <c r="AF101" s="147"/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8" t="s">
        <v>123</v>
      </c>
      <c r="AZ101" s="147"/>
      <c r="BA101" s="147"/>
      <c r="BB101" s="147"/>
      <c r="BC101" s="147"/>
      <c r="BD101" s="147"/>
      <c r="BE101" s="149">
        <f t="shared" si="0"/>
        <v>0</v>
      </c>
      <c r="BF101" s="149">
        <f t="shared" si="1"/>
        <v>0</v>
      </c>
      <c r="BG101" s="149">
        <f t="shared" si="2"/>
        <v>0</v>
      </c>
      <c r="BH101" s="149">
        <f t="shared" si="3"/>
        <v>0</v>
      </c>
      <c r="BI101" s="149">
        <f t="shared" si="4"/>
        <v>0</v>
      </c>
      <c r="BJ101" s="148" t="s">
        <v>124</v>
      </c>
      <c r="BK101" s="147"/>
      <c r="BL101" s="147"/>
      <c r="BM101" s="147"/>
    </row>
    <row r="102" spans="2:65" s="1" customFormat="1" ht="18" customHeight="1">
      <c r="B102" s="38"/>
      <c r="C102" s="39"/>
      <c r="D102" s="108" t="s">
        <v>129</v>
      </c>
      <c r="E102" s="39"/>
      <c r="F102" s="39"/>
      <c r="G102" s="39"/>
      <c r="H102" s="39"/>
      <c r="I102" s="39"/>
      <c r="J102" s="39"/>
      <c r="K102" s="39"/>
      <c r="L102" s="39"/>
      <c r="M102" s="39"/>
      <c r="N102" s="256">
        <f>ROUND(N88*T102,2)</f>
        <v>0</v>
      </c>
      <c r="O102" s="257"/>
      <c r="P102" s="257"/>
      <c r="Q102" s="257"/>
      <c r="R102" s="40"/>
      <c r="S102" s="144"/>
      <c r="T102" s="150"/>
      <c r="U102" s="151" t="s">
        <v>43</v>
      </c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8" t="s">
        <v>130</v>
      </c>
      <c r="AZ102" s="147"/>
      <c r="BA102" s="147"/>
      <c r="BB102" s="147"/>
      <c r="BC102" s="147"/>
      <c r="BD102" s="147"/>
      <c r="BE102" s="149">
        <f t="shared" si="0"/>
        <v>0</v>
      </c>
      <c r="BF102" s="149">
        <f t="shared" si="1"/>
        <v>0</v>
      </c>
      <c r="BG102" s="149">
        <f t="shared" si="2"/>
        <v>0</v>
      </c>
      <c r="BH102" s="149">
        <f t="shared" si="3"/>
        <v>0</v>
      </c>
      <c r="BI102" s="149">
        <f t="shared" si="4"/>
        <v>0</v>
      </c>
      <c r="BJ102" s="148" t="s">
        <v>124</v>
      </c>
      <c r="BK102" s="147"/>
      <c r="BL102" s="147"/>
      <c r="BM102" s="147"/>
    </row>
    <row r="103" spans="2:65" s="1" customFormat="1" ht="13.5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  <c r="T103" s="131"/>
      <c r="U103" s="131"/>
    </row>
    <row r="104" spans="2:65" s="1" customFormat="1" ht="29.25" customHeight="1">
      <c r="B104" s="38"/>
      <c r="C104" s="119" t="s">
        <v>97</v>
      </c>
      <c r="D104" s="120"/>
      <c r="E104" s="120"/>
      <c r="F104" s="120"/>
      <c r="G104" s="120"/>
      <c r="H104" s="120"/>
      <c r="I104" s="120"/>
      <c r="J104" s="120"/>
      <c r="K104" s="120"/>
      <c r="L104" s="262">
        <f>ROUND(SUM(N88+N96),2)</f>
        <v>0</v>
      </c>
      <c r="M104" s="262"/>
      <c r="N104" s="262"/>
      <c r="O104" s="262"/>
      <c r="P104" s="262"/>
      <c r="Q104" s="262"/>
      <c r="R104" s="40"/>
      <c r="T104" s="131"/>
      <c r="U104" s="131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  <c r="T105" s="131"/>
      <c r="U105" s="131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20" t="s">
        <v>131</v>
      </c>
      <c r="D110" s="265"/>
      <c r="E110" s="265"/>
      <c r="F110" s="265"/>
      <c r="G110" s="265"/>
      <c r="H110" s="265"/>
      <c r="I110" s="265"/>
      <c r="J110" s="265"/>
      <c r="K110" s="265"/>
      <c r="L110" s="265"/>
      <c r="M110" s="265"/>
      <c r="N110" s="265"/>
      <c r="O110" s="265"/>
      <c r="P110" s="265"/>
      <c r="Q110" s="265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19</v>
      </c>
      <c r="D112" s="39"/>
      <c r="E112" s="39"/>
      <c r="F112" s="305" t="str">
        <f>F6</f>
        <v>TUL - stavební úpravy obj. č. 376/1, Liberec-Harcov</v>
      </c>
      <c r="G112" s="306"/>
      <c r="H112" s="306"/>
      <c r="I112" s="306"/>
      <c r="J112" s="306"/>
      <c r="K112" s="306"/>
      <c r="L112" s="306"/>
      <c r="M112" s="306"/>
      <c r="N112" s="306"/>
      <c r="O112" s="306"/>
      <c r="P112" s="306"/>
      <c r="Q112" s="39"/>
      <c r="R112" s="40"/>
    </row>
    <row r="113" spans="2:65" s="1" customFormat="1" ht="36.950000000000003" customHeight="1">
      <c r="B113" s="38"/>
      <c r="C113" s="72" t="s">
        <v>488</v>
      </c>
      <c r="D113" s="39"/>
      <c r="E113" s="39"/>
      <c r="F113" s="240" t="str">
        <f>F7</f>
        <v>02 - Vsazení šachty na kanalizaci</v>
      </c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8" customHeight="1">
      <c r="B115" s="38"/>
      <c r="C115" s="33" t="s">
        <v>24</v>
      </c>
      <c r="D115" s="39"/>
      <c r="E115" s="39"/>
      <c r="F115" s="31" t="str">
        <f>F9</f>
        <v xml:space="preserve"> </v>
      </c>
      <c r="G115" s="39"/>
      <c r="H115" s="39"/>
      <c r="I115" s="39"/>
      <c r="J115" s="39"/>
      <c r="K115" s="33" t="s">
        <v>26</v>
      </c>
      <c r="L115" s="39"/>
      <c r="M115" s="267" t="str">
        <f>IF(O9="","",O9)</f>
        <v>15.6.2017</v>
      </c>
      <c r="N115" s="267"/>
      <c r="O115" s="267"/>
      <c r="P115" s="267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>
      <c r="B117" s="38"/>
      <c r="C117" s="33" t="s">
        <v>28</v>
      </c>
      <c r="D117" s="39"/>
      <c r="E117" s="39"/>
      <c r="F117" s="31" t="str">
        <f>E12</f>
        <v xml:space="preserve"> </v>
      </c>
      <c r="G117" s="39"/>
      <c r="H117" s="39"/>
      <c r="I117" s="39"/>
      <c r="J117" s="39"/>
      <c r="K117" s="33" t="s">
        <v>33</v>
      </c>
      <c r="L117" s="39"/>
      <c r="M117" s="224" t="str">
        <f>E18</f>
        <v xml:space="preserve"> </v>
      </c>
      <c r="N117" s="224"/>
      <c r="O117" s="224"/>
      <c r="P117" s="224"/>
      <c r="Q117" s="224"/>
      <c r="R117" s="40"/>
    </row>
    <row r="118" spans="2:65" s="1" customFormat="1" ht="14.45" customHeight="1">
      <c r="B118" s="38"/>
      <c r="C118" s="33" t="s">
        <v>31</v>
      </c>
      <c r="D118" s="39"/>
      <c r="E118" s="39"/>
      <c r="F118" s="31" t="str">
        <f>IF(E15="","",E15)</f>
        <v>Ing. Michal Vodňanský</v>
      </c>
      <c r="G118" s="39"/>
      <c r="H118" s="39"/>
      <c r="I118" s="39"/>
      <c r="J118" s="39"/>
      <c r="K118" s="33" t="s">
        <v>35</v>
      </c>
      <c r="L118" s="39"/>
      <c r="M118" s="224" t="str">
        <f>E21</f>
        <v xml:space="preserve"> </v>
      </c>
      <c r="N118" s="224"/>
      <c r="O118" s="224"/>
      <c r="P118" s="224"/>
      <c r="Q118" s="224"/>
      <c r="R118" s="40"/>
    </row>
    <row r="119" spans="2:65" s="1" customFormat="1" ht="10.3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8" customFormat="1" ht="29.25" customHeight="1">
      <c r="B120" s="152"/>
      <c r="C120" s="153" t="s">
        <v>132</v>
      </c>
      <c r="D120" s="154" t="s">
        <v>133</v>
      </c>
      <c r="E120" s="154" t="s">
        <v>58</v>
      </c>
      <c r="F120" s="282" t="s">
        <v>134</v>
      </c>
      <c r="G120" s="282"/>
      <c r="H120" s="282"/>
      <c r="I120" s="282"/>
      <c r="J120" s="154" t="s">
        <v>135</v>
      </c>
      <c r="K120" s="154" t="s">
        <v>136</v>
      </c>
      <c r="L120" s="283" t="s">
        <v>137</v>
      </c>
      <c r="M120" s="283"/>
      <c r="N120" s="282" t="s">
        <v>108</v>
      </c>
      <c r="O120" s="282"/>
      <c r="P120" s="282"/>
      <c r="Q120" s="284"/>
      <c r="R120" s="155"/>
      <c r="T120" s="83" t="s">
        <v>138</v>
      </c>
      <c r="U120" s="84" t="s">
        <v>40</v>
      </c>
      <c r="V120" s="84" t="s">
        <v>139</v>
      </c>
      <c r="W120" s="84" t="s">
        <v>140</v>
      </c>
      <c r="X120" s="84" t="s">
        <v>141</v>
      </c>
      <c r="Y120" s="84" t="s">
        <v>142</v>
      </c>
      <c r="Z120" s="84" t="s">
        <v>143</v>
      </c>
      <c r="AA120" s="85" t="s">
        <v>144</v>
      </c>
    </row>
    <row r="121" spans="2:65" s="1" customFormat="1" ht="29.25" customHeight="1">
      <c r="B121" s="38"/>
      <c r="C121" s="87" t="s">
        <v>105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296">
        <f>BK121</f>
        <v>0</v>
      </c>
      <c r="O121" s="297"/>
      <c r="P121" s="297"/>
      <c r="Q121" s="297"/>
      <c r="R121" s="40"/>
      <c r="T121" s="86"/>
      <c r="U121" s="54"/>
      <c r="V121" s="54"/>
      <c r="W121" s="156">
        <f>W122+W182</f>
        <v>0</v>
      </c>
      <c r="X121" s="54"/>
      <c r="Y121" s="156">
        <f>Y122+Y182</f>
        <v>5.9137999999999996E-2</v>
      </c>
      <c r="Z121" s="54"/>
      <c r="AA121" s="157">
        <f>AA122+AA182</f>
        <v>0</v>
      </c>
      <c r="AT121" s="21" t="s">
        <v>75</v>
      </c>
      <c r="AU121" s="21" t="s">
        <v>110</v>
      </c>
      <c r="BK121" s="158">
        <f>BK122+BK182</f>
        <v>0</v>
      </c>
    </row>
    <row r="122" spans="2:65" s="9" customFormat="1" ht="37.35" customHeight="1">
      <c r="B122" s="159"/>
      <c r="C122" s="160"/>
      <c r="D122" s="161" t="s">
        <v>490</v>
      </c>
      <c r="E122" s="161"/>
      <c r="F122" s="161"/>
      <c r="G122" s="161"/>
      <c r="H122" s="161"/>
      <c r="I122" s="161"/>
      <c r="J122" s="161"/>
      <c r="K122" s="161"/>
      <c r="L122" s="161"/>
      <c r="M122" s="161"/>
      <c r="N122" s="280">
        <f>BK122</f>
        <v>0</v>
      </c>
      <c r="O122" s="277"/>
      <c r="P122" s="277"/>
      <c r="Q122" s="277"/>
      <c r="R122" s="162"/>
      <c r="T122" s="163"/>
      <c r="U122" s="160"/>
      <c r="V122" s="160"/>
      <c r="W122" s="164">
        <f>W123+W172+W175+W180</f>
        <v>0</v>
      </c>
      <c r="X122" s="160"/>
      <c r="Y122" s="164">
        <f>Y123+Y172+Y175+Y180</f>
        <v>5.9137999999999996E-2</v>
      </c>
      <c r="Z122" s="160"/>
      <c r="AA122" s="165">
        <f>AA123+AA172+AA175+AA180</f>
        <v>0</v>
      </c>
      <c r="AR122" s="166" t="s">
        <v>81</v>
      </c>
      <c r="AT122" s="167" t="s">
        <v>75</v>
      </c>
      <c r="AU122" s="167" t="s">
        <v>76</v>
      </c>
      <c r="AY122" s="166" t="s">
        <v>145</v>
      </c>
      <c r="BK122" s="168">
        <f>BK123+BK172+BK175+BK180</f>
        <v>0</v>
      </c>
    </row>
    <row r="123" spans="2:65" s="9" customFormat="1" ht="19.899999999999999" customHeight="1">
      <c r="B123" s="159"/>
      <c r="C123" s="160"/>
      <c r="D123" s="169" t="s">
        <v>491</v>
      </c>
      <c r="E123" s="169"/>
      <c r="F123" s="169"/>
      <c r="G123" s="169"/>
      <c r="H123" s="169"/>
      <c r="I123" s="169"/>
      <c r="J123" s="169"/>
      <c r="K123" s="169"/>
      <c r="L123" s="169"/>
      <c r="M123" s="169"/>
      <c r="N123" s="298">
        <f>BK123</f>
        <v>0</v>
      </c>
      <c r="O123" s="299"/>
      <c r="P123" s="299"/>
      <c r="Q123" s="299"/>
      <c r="R123" s="162"/>
      <c r="T123" s="163"/>
      <c r="U123" s="160"/>
      <c r="V123" s="160"/>
      <c r="W123" s="164">
        <f>SUM(W124:W171)</f>
        <v>0</v>
      </c>
      <c r="X123" s="160"/>
      <c r="Y123" s="164">
        <f>SUM(Y124:Y171)</f>
        <v>1.1168000000000001E-2</v>
      </c>
      <c r="Z123" s="160"/>
      <c r="AA123" s="165">
        <f>SUM(AA124:AA171)</f>
        <v>0</v>
      </c>
      <c r="AR123" s="166" t="s">
        <v>81</v>
      </c>
      <c r="AT123" s="167" t="s">
        <v>75</v>
      </c>
      <c r="AU123" s="167" t="s">
        <v>81</v>
      </c>
      <c r="AY123" s="166" t="s">
        <v>145</v>
      </c>
      <c r="BK123" s="168">
        <f>SUM(BK124:BK171)</f>
        <v>0</v>
      </c>
    </row>
    <row r="124" spans="2:65" s="1" customFormat="1" ht="31.5" customHeight="1">
      <c r="B124" s="38"/>
      <c r="C124" s="170" t="s">
        <v>81</v>
      </c>
      <c r="D124" s="170" t="s">
        <v>146</v>
      </c>
      <c r="E124" s="171" t="s">
        <v>496</v>
      </c>
      <c r="F124" s="285" t="s">
        <v>497</v>
      </c>
      <c r="G124" s="285"/>
      <c r="H124" s="285"/>
      <c r="I124" s="285"/>
      <c r="J124" s="172" t="s">
        <v>498</v>
      </c>
      <c r="K124" s="173">
        <v>0.6</v>
      </c>
      <c r="L124" s="286">
        <v>0</v>
      </c>
      <c r="M124" s="287"/>
      <c r="N124" s="288">
        <f>ROUND(L124*K124,2)</f>
        <v>0</v>
      </c>
      <c r="O124" s="288"/>
      <c r="P124" s="288"/>
      <c r="Q124" s="288"/>
      <c r="R124" s="40"/>
      <c r="T124" s="174" t="s">
        <v>22</v>
      </c>
      <c r="U124" s="47" t="s">
        <v>43</v>
      </c>
      <c r="V124" s="39"/>
      <c r="W124" s="175">
        <f>V124*K124</f>
        <v>0</v>
      </c>
      <c r="X124" s="175">
        <v>0</v>
      </c>
      <c r="Y124" s="175">
        <f>X124*K124</f>
        <v>0</v>
      </c>
      <c r="Z124" s="175">
        <v>0</v>
      </c>
      <c r="AA124" s="176">
        <f>Z124*K124</f>
        <v>0</v>
      </c>
      <c r="AR124" s="21" t="s">
        <v>159</v>
      </c>
      <c r="AT124" s="21" t="s">
        <v>146</v>
      </c>
      <c r="AU124" s="21" t="s">
        <v>124</v>
      </c>
      <c r="AY124" s="21" t="s">
        <v>145</v>
      </c>
      <c r="BE124" s="112">
        <f>IF(U124="základní",N124,0)</f>
        <v>0</v>
      </c>
      <c r="BF124" s="112">
        <f>IF(U124="snížená",N124,0)</f>
        <v>0</v>
      </c>
      <c r="BG124" s="112">
        <f>IF(U124="zákl. přenesená",N124,0)</f>
        <v>0</v>
      </c>
      <c r="BH124" s="112">
        <f>IF(U124="sníž. přenesená",N124,0)</f>
        <v>0</v>
      </c>
      <c r="BI124" s="112">
        <f>IF(U124="nulová",N124,0)</f>
        <v>0</v>
      </c>
      <c r="BJ124" s="21" t="s">
        <v>124</v>
      </c>
      <c r="BK124" s="112">
        <f>ROUND(L124*K124,2)</f>
        <v>0</v>
      </c>
      <c r="BL124" s="21" t="s">
        <v>159</v>
      </c>
      <c r="BM124" s="21" t="s">
        <v>604</v>
      </c>
    </row>
    <row r="125" spans="2:65" s="10" customFormat="1" ht="22.5" customHeight="1">
      <c r="B125" s="177"/>
      <c r="C125" s="178"/>
      <c r="D125" s="178"/>
      <c r="E125" s="179" t="s">
        <v>22</v>
      </c>
      <c r="F125" s="289" t="s">
        <v>605</v>
      </c>
      <c r="G125" s="290"/>
      <c r="H125" s="290"/>
      <c r="I125" s="290"/>
      <c r="J125" s="178"/>
      <c r="K125" s="180">
        <v>0.6</v>
      </c>
      <c r="L125" s="178"/>
      <c r="M125" s="178"/>
      <c r="N125" s="178"/>
      <c r="O125" s="178"/>
      <c r="P125" s="178"/>
      <c r="Q125" s="178"/>
      <c r="R125" s="181"/>
      <c r="T125" s="182"/>
      <c r="U125" s="178"/>
      <c r="V125" s="178"/>
      <c r="W125" s="178"/>
      <c r="X125" s="178"/>
      <c r="Y125" s="178"/>
      <c r="Z125" s="178"/>
      <c r="AA125" s="183"/>
      <c r="AT125" s="184" t="s">
        <v>235</v>
      </c>
      <c r="AU125" s="184" t="s">
        <v>124</v>
      </c>
      <c r="AV125" s="10" t="s">
        <v>124</v>
      </c>
      <c r="AW125" s="10" t="s">
        <v>34</v>
      </c>
      <c r="AX125" s="10" t="s">
        <v>81</v>
      </c>
      <c r="AY125" s="184" t="s">
        <v>145</v>
      </c>
    </row>
    <row r="126" spans="2:65" s="1" customFormat="1" ht="31.5" customHeight="1">
      <c r="B126" s="38"/>
      <c r="C126" s="170" t="s">
        <v>124</v>
      </c>
      <c r="D126" s="170" t="s">
        <v>146</v>
      </c>
      <c r="E126" s="171" t="s">
        <v>501</v>
      </c>
      <c r="F126" s="285" t="s">
        <v>502</v>
      </c>
      <c r="G126" s="285"/>
      <c r="H126" s="285"/>
      <c r="I126" s="285"/>
      <c r="J126" s="172" t="s">
        <v>498</v>
      </c>
      <c r="K126" s="173">
        <v>6</v>
      </c>
      <c r="L126" s="286">
        <v>0</v>
      </c>
      <c r="M126" s="287"/>
      <c r="N126" s="288">
        <f>ROUND(L126*K126,2)</f>
        <v>0</v>
      </c>
      <c r="O126" s="288"/>
      <c r="P126" s="288"/>
      <c r="Q126" s="288"/>
      <c r="R126" s="40"/>
      <c r="T126" s="174" t="s">
        <v>22</v>
      </c>
      <c r="U126" s="47" t="s">
        <v>43</v>
      </c>
      <c r="V126" s="39"/>
      <c r="W126" s="175">
        <f>V126*K126</f>
        <v>0</v>
      </c>
      <c r="X126" s="175">
        <v>0</v>
      </c>
      <c r="Y126" s="175">
        <f>X126*K126</f>
        <v>0</v>
      </c>
      <c r="Z126" s="175">
        <v>0</v>
      </c>
      <c r="AA126" s="176">
        <f>Z126*K126</f>
        <v>0</v>
      </c>
      <c r="AR126" s="21" t="s">
        <v>159</v>
      </c>
      <c r="AT126" s="21" t="s">
        <v>146</v>
      </c>
      <c r="AU126" s="21" t="s">
        <v>124</v>
      </c>
      <c r="AY126" s="21" t="s">
        <v>145</v>
      </c>
      <c r="BE126" s="112">
        <f>IF(U126="základní",N126,0)</f>
        <v>0</v>
      </c>
      <c r="BF126" s="112">
        <f>IF(U126="snížená",N126,0)</f>
        <v>0</v>
      </c>
      <c r="BG126" s="112">
        <f>IF(U126="zákl. přenesená",N126,0)</f>
        <v>0</v>
      </c>
      <c r="BH126" s="112">
        <f>IF(U126="sníž. přenesená",N126,0)</f>
        <v>0</v>
      </c>
      <c r="BI126" s="112">
        <f>IF(U126="nulová",N126,0)</f>
        <v>0</v>
      </c>
      <c r="BJ126" s="21" t="s">
        <v>124</v>
      </c>
      <c r="BK126" s="112">
        <f>ROUND(L126*K126,2)</f>
        <v>0</v>
      </c>
      <c r="BL126" s="21" t="s">
        <v>159</v>
      </c>
      <c r="BM126" s="21" t="s">
        <v>606</v>
      </c>
    </row>
    <row r="127" spans="2:65" s="10" customFormat="1" ht="22.5" customHeight="1">
      <c r="B127" s="177"/>
      <c r="C127" s="178"/>
      <c r="D127" s="178"/>
      <c r="E127" s="179" t="s">
        <v>22</v>
      </c>
      <c r="F127" s="289" t="s">
        <v>607</v>
      </c>
      <c r="G127" s="290"/>
      <c r="H127" s="290"/>
      <c r="I127" s="290"/>
      <c r="J127" s="178"/>
      <c r="K127" s="180">
        <v>6.6</v>
      </c>
      <c r="L127" s="178"/>
      <c r="M127" s="178"/>
      <c r="N127" s="178"/>
      <c r="O127" s="178"/>
      <c r="P127" s="178"/>
      <c r="Q127" s="178"/>
      <c r="R127" s="181"/>
      <c r="T127" s="182"/>
      <c r="U127" s="178"/>
      <c r="V127" s="178"/>
      <c r="W127" s="178"/>
      <c r="X127" s="178"/>
      <c r="Y127" s="178"/>
      <c r="Z127" s="178"/>
      <c r="AA127" s="183"/>
      <c r="AT127" s="184" t="s">
        <v>235</v>
      </c>
      <c r="AU127" s="184" t="s">
        <v>124</v>
      </c>
      <c r="AV127" s="10" t="s">
        <v>124</v>
      </c>
      <c r="AW127" s="10" t="s">
        <v>34</v>
      </c>
      <c r="AX127" s="10" t="s">
        <v>76</v>
      </c>
      <c r="AY127" s="184" t="s">
        <v>145</v>
      </c>
    </row>
    <row r="128" spans="2:65" s="10" customFormat="1" ht="22.5" customHeight="1">
      <c r="B128" s="177"/>
      <c r="C128" s="178"/>
      <c r="D128" s="178"/>
      <c r="E128" s="179" t="s">
        <v>22</v>
      </c>
      <c r="F128" s="307" t="s">
        <v>608</v>
      </c>
      <c r="G128" s="308"/>
      <c r="H128" s="308"/>
      <c r="I128" s="308"/>
      <c r="J128" s="178"/>
      <c r="K128" s="180">
        <v>-0.6</v>
      </c>
      <c r="L128" s="178"/>
      <c r="M128" s="178"/>
      <c r="N128" s="178"/>
      <c r="O128" s="178"/>
      <c r="P128" s="178"/>
      <c r="Q128" s="178"/>
      <c r="R128" s="181"/>
      <c r="T128" s="182"/>
      <c r="U128" s="178"/>
      <c r="V128" s="178"/>
      <c r="W128" s="178"/>
      <c r="X128" s="178"/>
      <c r="Y128" s="178"/>
      <c r="Z128" s="178"/>
      <c r="AA128" s="183"/>
      <c r="AT128" s="184" t="s">
        <v>235</v>
      </c>
      <c r="AU128" s="184" t="s">
        <v>124</v>
      </c>
      <c r="AV128" s="10" t="s">
        <v>124</v>
      </c>
      <c r="AW128" s="10" t="s">
        <v>34</v>
      </c>
      <c r="AX128" s="10" t="s">
        <v>76</v>
      </c>
      <c r="AY128" s="184" t="s">
        <v>145</v>
      </c>
    </row>
    <row r="129" spans="2:65" s="11" customFormat="1" ht="22.5" customHeight="1">
      <c r="B129" s="194"/>
      <c r="C129" s="195"/>
      <c r="D129" s="195"/>
      <c r="E129" s="196" t="s">
        <v>22</v>
      </c>
      <c r="F129" s="309" t="s">
        <v>506</v>
      </c>
      <c r="G129" s="310"/>
      <c r="H129" s="310"/>
      <c r="I129" s="310"/>
      <c r="J129" s="195"/>
      <c r="K129" s="197">
        <v>6</v>
      </c>
      <c r="L129" s="195"/>
      <c r="M129" s="195"/>
      <c r="N129" s="195"/>
      <c r="O129" s="195"/>
      <c r="P129" s="195"/>
      <c r="Q129" s="195"/>
      <c r="R129" s="198"/>
      <c r="T129" s="199"/>
      <c r="U129" s="195"/>
      <c r="V129" s="195"/>
      <c r="W129" s="195"/>
      <c r="X129" s="195"/>
      <c r="Y129" s="195"/>
      <c r="Z129" s="195"/>
      <c r="AA129" s="200"/>
      <c r="AT129" s="201" t="s">
        <v>235</v>
      </c>
      <c r="AU129" s="201" t="s">
        <v>124</v>
      </c>
      <c r="AV129" s="11" t="s">
        <v>159</v>
      </c>
      <c r="AW129" s="11" t="s">
        <v>34</v>
      </c>
      <c r="AX129" s="11" t="s">
        <v>81</v>
      </c>
      <c r="AY129" s="201" t="s">
        <v>145</v>
      </c>
    </row>
    <row r="130" spans="2:65" s="1" customFormat="1" ht="31.5" customHeight="1">
      <c r="B130" s="38"/>
      <c r="C130" s="170" t="s">
        <v>155</v>
      </c>
      <c r="D130" s="170" t="s">
        <v>146</v>
      </c>
      <c r="E130" s="171" t="s">
        <v>507</v>
      </c>
      <c r="F130" s="285" t="s">
        <v>508</v>
      </c>
      <c r="G130" s="285"/>
      <c r="H130" s="285"/>
      <c r="I130" s="285"/>
      <c r="J130" s="172" t="s">
        <v>498</v>
      </c>
      <c r="K130" s="173">
        <v>1.8</v>
      </c>
      <c r="L130" s="286">
        <v>0</v>
      </c>
      <c r="M130" s="287"/>
      <c r="N130" s="288">
        <f>ROUND(L130*K130,2)</f>
        <v>0</v>
      </c>
      <c r="O130" s="288"/>
      <c r="P130" s="288"/>
      <c r="Q130" s="288"/>
      <c r="R130" s="40"/>
      <c r="T130" s="174" t="s">
        <v>22</v>
      </c>
      <c r="U130" s="47" t="s">
        <v>43</v>
      </c>
      <c r="V130" s="39"/>
      <c r="W130" s="175">
        <f>V130*K130</f>
        <v>0</v>
      </c>
      <c r="X130" s="175">
        <v>0</v>
      </c>
      <c r="Y130" s="175">
        <f>X130*K130</f>
        <v>0</v>
      </c>
      <c r="Z130" s="175">
        <v>0</v>
      </c>
      <c r="AA130" s="176">
        <f>Z130*K130</f>
        <v>0</v>
      </c>
      <c r="AR130" s="21" t="s">
        <v>159</v>
      </c>
      <c r="AT130" s="21" t="s">
        <v>146</v>
      </c>
      <c r="AU130" s="21" t="s">
        <v>124</v>
      </c>
      <c r="AY130" s="21" t="s">
        <v>145</v>
      </c>
      <c r="BE130" s="112">
        <f>IF(U130="základní",N130,0)</f>
        <v>0</v>
      </c>
      <c r="BF130" s="112">
        <f>IF(U130="snížená",N130,0)</f>
        <v>0</v>
      </c>
      <c r="BG130" s="112">
        <f>IF(U130="zákl. přenesená",N130,0)</f>
        <v>0</v>
      </c>
      <c r="BH130" s="112">
        <f>IF(U130="sníž. přenesená",N130,0)</f>
        <v>0</v>
      </c>
      <c r="BI130" s="112">
        <f>IF(U130="nulová",N130,0)</f>
        <v>0</v>
      </c>
      <c r="BJ130" s="21" t="s">
        <v>124</v>
      </c>
      <c r="BK130" s="112">
        <f>ROUND(L130*K130,2)</f>
        <v>0</v>
      </c>
      <c r="BL130" s="21" t="s">
        <v>159</v>
      </c>
      <c r="BM130" s="21" t="s">
        <v>609</v>
      </c>
    </row>
    <row r="131" spans="2:65" s="10" customFormat="1" ht="22.5" customHeight="1">
      <c r="B131" s="177"/>
      <c r="C131" s="178"/>
      <c r="D131" s="178"/>
      <c r="E131" s="179" t="s">
        <v>22</v>
      </c>
      <c r="F131" s="289" t="s">
        <v>610</v>
      </c>
      <c r="G131" s="290"/>
      <c r="H131" s="290"/>
      <c r="I131" s="290"/>
      <c r="J131" s="178"/>
      <c r="K131" s="180">
        <v>1.8</v>
      </c>
      <c r="L131" s="178"/>
      <c r="M131" s="178"/>
      <c r="N131" s="178"/>
      <c r="O131" s="178"/>
      <c r="P131" s="178"/>
      <c r="Q131" s="178"/>
      <c r="R131" s="181"/>
      <c r="T131" s="182"/>
      <c r="U131" s="178"/>
      <c r="V131" s="178"/>
      <c r="W131" s="178"/>
      <c r="X131" s="178"/>
      <c r="Y131" s="178"/>
      <c r="Z131" s="178"/>
      <c r="AA131" s="183"/>
      <c r="AT131" s="184" t="s">
        <v>235</v>
      </c>
      <c r="AU131" s="184" t="s">
        <v>124</v>
      </c>
      <c r="AV131" s="10" t="s">
        <v>124</v>
      </c>
      <c r="AW131" s="10" t="s">
        <v>34</v>
      </c>
      <c r="AX131" s="10" t="s">
        <v>81</v>
      </c>
      <c r="AY131" s="184" t="s">
        <v>145</v>
      </c>
    </row>
    <row r="132" spans="2:65" s="1" customFormat="1" ht="31.5" customHeight="1">
      <c r="B132" s="38"/>
      <c r="C132" s="170" t="s">
        <v>159</v>
      </c>
      <c r="D132" s="170" t="s">
        <v>146</v>
      </c>
      <c r="E132" s="171" t="s">
        <v>511</v>
      </c>
      <c r="F132" s="285" t="s">
        <v>512</v>
      </c>
      <c r="G132" s="285"/>
      <c r="H132" s="285"/>
      <c r="I132" s="285"/>
      <c r="J132" s="172" t="s">
        <v>513</v>
      </c>
      <c r="K132" s="173">
        <v>13.2</v>
      </c>
      <c r="L132" s="286">
        <v>0</v>
      </c>
      <c r="M132" s="287"/>
      <c r="N132" s="288">
        <f>ROUND(L132*K132,2)</f>
        <v>0</v>
      </c>
      <c r="O132" s="288"/>
      <c r="P132" s="288"/>
      <c r="Q132" s="288"/>
      <c r="R132" s="40"/>
      <c r="T132" s="174" t="s">
        <v>22</v>
      </c>
      <c r="U132" s="47" t="s">
        <v>43</v>
      </c>
      <c r="V132" s="39"/>
      <c r="W132" s="175">
        <f>V132*K132</f>
        <v>0</v>
      </c>
      <c r="X132" s="175">
        <v>8.4000000000000003E-4</v>
      </c>
      <c r="Y132" s="175">
        <f>X132*K132</f>
        <v>1.1088000000000001E-2</v>
      </c>
      <c r="Z132" s="175">
        <v>0</v>
      </c>
      <c r="AA132" s="176">
        <f>Z132*K132</f>
        <v>0</v>
      </c>
      <c r="AR132" s="21" t="s">
        <v>159</v>
      </c>
      <c r="AT132" s="21" t="s">
        <v>146</v>
      </c>
      <c r="AU132" s="21" t="s">
        <v>124</v>
      </c>
      <c r="AY132" s="21" t="s">
        <v>145</v>
      </c>
      <c r="BE132" s="112">
        <f>IF(U132="základní",N132,0)</f>
        <v>0</v>
      </c>
      <c r="BF132" s="112">
        <f>IF(U132="snížená",N132,0)</f>
        <v>0</v>
      </c>
      <c r="BG132" s="112">
        <f>IF(U132="zákl. přenesená",N132,0)</f>
        <v>0</v>
      </c>
      <c r="BH132" s="112">
        <f>IF(U132="sníž. přenesená",N132,0)</f>
        <v>0</v>
      </c>
      <c r="BI132" s="112">
        <f>IF(U132="nulová",N132,0)</f>
        <v>0</v>
      </c>
      <c r="BJ132" s="21" t="s">
        <v>124</v>
      </c>
      <c r="BK132" s="112">
        <f>ROUND(L132*K132,2)</f>
        <v>0</v>
      </c>
      <c r="BL132" s="21" t="s">
        <v>159</v>
      </c>
      <c r="BM132" s="21" t="s">
        <v>611</v>
      </c>
    </row>
    <row r="133" spans="2:65" s="10" customFormat="1" ht="22.5" customHeight="1">
      <c r="B133" s="177"/>
      <c r="C133" s="178"/>
      <c r="D133" s="178"/>
      <c r="E133" s="179" t="s">
        <v>22</v>
      </c>
      <c r="F133" s="289" t="s">
        <v>612</v>
      </c>
      <c r="G133" s="290"/>
      <c r="H133" s="290"/>
      <c r="I133" s="290"/>
      <c r="J133" s="178"/>
      <c r="K133" s="180">
        <v>13.2</v>
      </c>
      <c r="L133" s="178"/>
      <c r="M133" s="178"/>
      <c r="N133" s="178"/>
      <c r="O133" s="178"/>
      <c r="P133" s="178"/>
      <c r="Q133" s="178"/>
      <c r="R133" s="181"/>
      <c r="T133" s="182"/>
      <c r="U133" s="178"/>
      <c r="V133" s="178"/>
      <c r="W133" s="178"/>
      <c r="X133" s="178"/>
      <c r="Y133" s="178"/>
      <c r="Z133" s="178"/>
      <c r="AA133" s="183"/>
      <c r="AT133" s="184" t="s">
        <v>235</v>
      </c>
      <c r="AU133" s="184" t="s">
        <v>124</v>
      </c>
      <c r="AV133" s="10" t="s">
        <v>124</v>
      </c>
      <c r="AW133" s="10" t="s">
        <v>34</v>
      </c>
      <c r="AX133" s="10" t="s">
        <v>81</v>
      </c>
      <c r="AY133" s="184" t="s">
        <v>145</v>
      </c>
    </row>
    <row r="134" spans="2:65" s="1" customFormat="1" ht="31.5" customHeight="1">
      <c r="B134" s="38"/>
      <c r="C134" s="170" t="s">
        <v>163</v>
      </c>
      <c r="D134" s="170" t="s">
        <v>146</v>
      </c>
      <c r="E134" s="171" t="s">
        <v>516</v>
      </c>
      <c r="F134" s="285" t="s">
        <v>517</v>
      </c>
      <c r="G134" s="285"/>
      <c r="H134" s="285"/>
      <c r="I134" s="285"/>
      <c r="J134" s="172" t="s">
        <v>513</v>
      </c>
      <c r="K134" s="173">
        <v>13.2</v>
      </c>
      <c r="L134" s="286">
        <v>0</v>
      </c>
      <c r="M134" s="287"/>
      <c r="N134" s="288">
        <f>ROUND(L134*K134,2)</f>
        <v>0</v>
      </c>
      <c r="O134" s="288"/>
      <c r="P134" s="288"/>
      <c r="Q134" s="288"/>
      <c r="R134" s="40"/>
      <c r="T134" s="174" t="s">
        <v>22</v>
      </c>
      <c r="U134" s="47" t="s">
        <v>43</v>
      </c>
      <c r="V134" s="39"/>
      <c r="W134" s="175">
        <f>V134*K134</f>
        <v>0</v>
      </c>
      <c r="X134" s="175">
        <v>0</v>
      </c>
      <c r="Y134" s="175">
        <f>X134*K134</f>
        <v>0</v>
      </c>
      <c r="Z134" s="175">
        <v>0</v>
      </c>
      <c r="AA134" s="176">
        <f>Z134*K134</f>
        <v>0</v>
      </c>
      <c r="AR134" s="21" t="s">
        <v>159</v>
      </c>
      <c r="AT134" s="21" t="s">
        <v>146</v>
      </c>
      <c r="AU134" s="21" t="s">
        <v>124</v>
      </c>
      <c r="AY134" s="21" t="s">
        <v>145</v>
      </c>
      <c r="BE134" s="112">
        <f>IF(U134="základní",N134,0)</f>
        <v>0</v>
      </c>
      <c r="BF134" s="112">
        <f>IF(U134="snížená",N134,0)</f>
        <v>0</v>
      </c>
      <c r="BG134" s="112">
        <f>IF(U134="zákl. přenesená",N134,0)</f>
        <v>0</v>
      </c>
      <c r="BH134" s="112">
        <f>IF(U134="sníž. přenesená",N134,0)</f>
        <v>0</v>
      </c>
      <c r="BI134" s="112">
        <f>IF(U134="nulová",N134,0)</f>
        <v>0</v>
      </c>
      <c r="BJ134" s="21" t="s">
        <v>124</v>
      </c>
      <c r="BK134" s="112">
        <f>ROUND(L134*K134,2)</f>
        <v>0</v>
      </c>
      <c r="BL134" s="21" t="s">
        <v>159</v>
      </c>
      <c r="BM134" s="21" t="s">
        <v>613</v>
      </c>
    </row>
    <row r="135" spans="2:65" s="1" customFormat="1" ht="31.5" customHeight="1">
      <c r="B135" s="38"/>
      <c r="C135" s="170" t="s">
        <v>167</v>
      </c>
      <c r="D135" s="170" t="s">
        <v>146</v>
      </c>
      <c r="E135" s="171" t="s">
        <v>519</v>
      </c>
      <c r="F135" s="285" t="s">
        <v>520</v>
      </c>
      <c r="G135" s="285"/>
      <c r="H135" s="285"/>
      <c r="I135" s="285"/>
      <c r="J135" s="172" t="s">
        <v>498</v>
      </c>
      <c r="K135" s="173">
        <v>6</v>
      </c>
      <c r="L135" s="286">
        <v>0</v>
      </c>
      <c r="M135" s="287"/>
      <c r="N135" s="288">
        <f>ROUND(L135*K135,2)</f>
        <v>0</v>
      </c>
      <c r="O135" s="288"/>
      <c r="P135" s="288"/>
      <c r="Q135" s="288"/>
      <c r="R135" s="40"/>
      <c r="T135" s="174" t="s">
        <v>22</v>
      </c>
      <c r="U135" s="47" t="s">
        <v>43</v>
      </c>
      <c r="V135" s="39"/>
      <c r="W135" s="175">
        <f>V135*K135</f>
        <v>0</v>
      </c>
      <c r="X135" s="175">
        <v>0</v>
      </c>
      <c r="Y135" s="175">
        <f>X135*K135</f>
        <v>0</v>
      </c>
      <c r="Z135" s="175">
        <v>0</v>
      </c>
      <c r="AA135" s="176">
        <f>Z135*K135</f>
        <v>0</v>
      </c>
      <c r="AR135" s="21" t="s">
        <v>159</v>
      </c>
      <c r="AT135" s="21" t="s">
        <v>146</v>
      </c>
      <c r="AU135" s="21" t="s">
        <v>124</v>
      </c>
      <c r="AY135" s="21" t="s">
        <v>145</v>
      </c>
      <c r="BE135" s="112">
        <f>IF(U135="základní",N135,0)</f>
        <v>0</v>
      </c>
      <c r="BF135" s="112">
        <f>IF(U135="snížená",N135,0)</f>
        <v>0</v>
      </c>
      <c r="BG135" s="112">
        <f>IF(U135="zákl. přenesená",N135,0)</f>
        <v>0</v>
      </c>
      <c r="BH135" s="112">
        <f>IF(U135="sníž. přenesená",N135,0)</f>
        <v>0</v>
      </c>
      <c r="BI135" s="112">
        <f>IF(U135="nulová",N135,0)</f>
        <v>0</v>
      </c>
      <c r="BJ135" s="21" t="s">
        <v>124</v>
      </c>
      <c r="BK135" s="112">
        <f>ROUND(L135*K135,2)</f>
        <v>0</v>
      </c>
      <c r="BL135" s="21" t="s">
        <v>159</v>
      </c>
      <c r="BM135" s="21" t="s">
        <v>614</v>
      </c>
    </row>
    <row r="136" spans="2:65" s="10" customFormat="1" ht="22.5" customHeight="1">
      <c r="B136" s="177"/>
      <c r="C136" s="178"/>
      <c r="D136" s="178"/>
      <c r="E136" s="179" t="s">
        <v>22</v>
      </c>
      <c r="F136" s="289" t="s">
        <v>607</v>
      </c>
      <c r="G136" s="290"/>
      <c r="H136" s="290"/>
      <c r="I136" s="290"/>
      <c r="J136" s="178"/>
      <c r="K136" s="180">
        <v>6.6</v>
      </c>
      <c r="L136" s="178"/>
      <c r="M136" s="178"/>
      <c r="N136" s="178"/>
      <c r="O136" s="178"/>
      <c r="P136" s="178"/>
      <c r="Q136" s="178"/>
      <c r="R136" s="181"/>
      <c r="T136" s="182"/>
      <c r="U136" s="178"/>
      <c r="V136" s="178"/>
      <c r="W136" s="178"/>
      <c r="X136" s="178"/>
      <c r="Y136" s="178"/>
      <c r="Z136" s="178"/>
      <c r="AA136" s="183"/>
      <c r="AT136" s="184" t="s">
        <v>235</v>
      </c>
      <c r="AU136" s="184" t="s">
        <v>124</v>
      </c>
      <c r="AV136" s="10" t="s">
        <v>124</v>
      </c>
      <c r="AW136" s="10" t="s">
        <v>34</v>
      </c>
      <c r="AX136" s="10" t="s">
        <v>76</v>
      </c>
      <c r="AY136" s="184" t="s">
        <v>145</v>
      </c>
    </row>
    <row r="137" spans="2:65" s="10" customFormat="1" ht="22.5" customHeight="1">
      <c r="B137" s="177"/>
      <c r="C137" s="178"/>
      <c r="D137" s="178"/>
      <c r="E137" s="179" t="s">
        <v>22</v>
      </c>
      <c r="F137" s="307" t="s">
        <v>608</v>
      </c>
      <c r="G137" s="308"/>
      <c r="H137" s="308"/>
      <c r="I137" s="308"/>
      <c r="J137" s="178"/>
      <c r="K137" s="180">
        <v>-0.6</v>
      </c>
      <c r="L137" s="178"/>
      <c r="M137" s="178"/>
      <c r="N137" s="178"/>
      <c r="O137" s="178"/>
      <c r="P137" s="178"/>
      <c r="Q137" s="178"/>
      <c r="R137" s="181"/>
      <c r="T137" s="182"/>
      <c r="U137" s="178"/>
      <c r="V137" s="178"/>
      <c r="W137" s="178"/>
      <c r="X137" s="178"/>
      <c r="Y137" s="178"/>
      <c r="Z137" s="178"/>
      <c r="AA137" s="183"/>
      <c r="AT137" s="184" t="s">
        <v>235</v>
      </c>
      <c r="AU137" s="184" t="s">
        <v>124</v>
      </c>
      <c r="AV137" s="10" t="s">
        <v>124</v>
      </c>
      <c r="AW137" s="10" t="s">
        <v>34</v>
      </c>
      <c r="AX137" s="10" t="s">
        <v>76</v>
      </c>
      <c r="AY137" s="184" t="s">
        <v>145</v>
      </c>
    </row>
    <row r="138" spans="2:65" s="11" customFormat="1" ht="22.5" customHeight="1">
      <c r="B138" s="194"/>
      <c r="C138" s="195"/>
      <c r="D138" s="195"/>
      <c r="E138" s="196" t="s">
        <v>22</v>
      </c>
      <c r="F138" s="309" t="s">
        <v>506</v>
      </c>
      <c r="G138" s="310"/>
      <c r="H138" s="310"/>
      <c r="I138" s="310"/>
      <c r="J138" s="195"/>
      <c r="K138" s="197">
        <v>6</v>
      </c>
      <c r="L138" s="195"/>
      <c r="M138" s="195"/>
      <c r="N138" s="195"/>
      <c r="O138" s="195"/>
      <c r="P138" s="195"/>
      <c r="Q138" s="195"/>
      <c r="R138" s="198"/>
      <c r="T138" s="199"/>
      <c r="U138" s="195"/>
      <c r="V138" s="195"/>
      <c r="W138" s="195"/>
      <c r="X138" s="195"/>
      <c r="Y138" s="195"/>
      <c r="Z138" s="195"/>
      <c r="AA138" s="200"/>
      <c r="AT138" s="201" t="s">
        <v>235</v>
      </c>
      <c r="AU138" s="201" t="s">
        <v>124</v>
      </c>
      <c r="AV138" s="11" t="s">
        <v>159</v>
      </c>
      <c r="AW138" s="11" t="s">
        <v>34</v>
      </c>
      <c r="AX138" s="11" t="s">
        <v>81</v>
      </c>
      <c r="AY138" s="201" t="s">
        <v>145</v>
      </c>
    </row>
    <row r="139" spans="2:65" s="1" customFormat="1" ht="31.5" customHeight="1">
      <c r="B139" s="38"/>
      <c r="C139" s="170" t="s">
        <v>171</v>
      </c>
      <c r="D139" s="170" t="s">
        <v>146</v>
      </c>
      <c r="E139" s="171" t="s">
        <v>522</v>
      </c>
      <c r="F139" s="285" t="s">
        <v>523</v>
      </c>
      <c r="G139" s="285"/>
      <c r="H139" s="285"/>
      <c r="I139" s="285"/>
      <c r="J139" s="172" t="s">
        <v>498</v>
      </c>
      <c r="K139" s="173">
        <v>3.55</v>
      </c>
      <c r="L139" s="286">
        <v>0</v>
      </c>
      <c r="M139" s="287"/>
      <c r="N139" s="288">
        <f>ROUND(L139*K139,2)</f>
        <v>0</v>
      </c>
      <c r="O139" s="288"/>
      <c r="P139" s="288"/>
      <c r="Q139" s="288"/>
      <c r="R139" s="40"/>
      <c r="T139" s="174" t="s">
        <v>22</v>
      </c>
      <c r="U139" s="47" t="s">
        <v>43</v>
      </c>
      <c r="V139" s="39"/>
      <c r="W139" s="175">
        <f>V139*K139</f>
        <v>0</v>
      </c>
      <c r="X139" s="175">
        <v>0</v>
      </c>
      <c r="Y139" s="175">
        <f>X139*K139</f>
        <v>0</v>
      </c>
      <c r="Z139" s="175">
        <v>0</v>
      </c>
      <c r="AA139" s="176">
        <f>Z139*K139</f>
        <v>0</v>
      </c>
      <c r="AR139" s="21" t="s">
        <v>159</v>
      </c>
      <c r="AT139" s="21" t="s">
        <v>146</v>
      </c>
      <c r="AU139" s="21" t="s">
        <v>124</v>
      </c>
      <c r="AY139" s="21" t="s">
        <v>145</v>
      </c>
      <c r="BE139" s="112">
        <f>IF(U139="základní",N139,0)</f>
        <v>0</v>
      </c>
      <c r="BF139" s="112">
        <f>IF(U139="snížená",N139,0)</f>
        <v>0</v>
      </c>
      <c r="BG139" s="112">
        <f>IF(U139="zákl. přenesená",N139,0)</f>
        <v>0</v>
      </c>
      <c r="BH139" s="112">
        <f>IF(U139="sníž. přenesená",N139,0)</f>
        <v>0</v>
      </c>
      <c r="BI139" s="112">
        <f>IF(U139="nulová",N139,0)</f>
        <v>0</v>
      </c>
      <c r="BJ139" s="21" t="s">
        <v>124</v>
      </c>
      <c r="BK139" s="112">
        <f>ROUND(L139*K139,2)</f>
        <v>0</v>
      </c>
      <c r="BL139" s="21" t="s">
        <v>159</v>
      </c>
      <c r="BM139" s="21" t="s">
        <v>615</v>
      </c>
    </row>
    <row r="140" spans="2:65" s="12" customFormat="1" ht="22.5" customHeight="1">
      <c r="B140" s="202"/>
      <c r="C140" s="203"/>
      <c r="D140" s="203"/>
      <c r="E140" s="204" t="s">
        <v>22</v>
      </c>
      <c r="F140" s="311" t="s">
        <v>525</v>
      </c>
      <c r="G140" s="312"/>
      <c r="H140" s="312"/>
      <c r="I140" s="312"/>
      <c r="J140" s="203"/>
      <c r="K140" s="205" t="s">
        <v>22</v>
      </c>
      <c r="L140" s="203"/>
      <c r="M140" s="203"/>
      <c r="N140" s="203"/>
      <c r="O140" s="203"/>
      <c r="P140" s="203"/>
      <c r="Q140" s="203"/>
      <c r="R140" s="206"/>
      <c r="T140" s="207"/>
      <c r="U140" s="203"/>
      <c r="V140" s="203"/>
      <c r="W140" s="203"/>
      <c r="X140" s="203"/>
      <c r="Y140" s="203"/>
      <c r="Z140" s="203"/>
      <c r="AA140" s="208"/>
      <c r="AT140" s="209" t="s">
        <v>235</v>
      </c>
      <c r="AU140" s="209" t="s">
        <v>124</v>
      </c>
      <c r="AV140" s="12" t="s">
        <v>81</v>
      </c>
      <c r="AW140" s="12" t="s">
        <v>34</v>
      </c>
      <c r="AX140" s="12" t="s">
        <v>76</v>
      </c>
      <c r="AY140" s="209" t="s">
        <v>145</v>
      </c>
    </row>
    <row r="141" spans="2:65" s="10" customFormat="1" ht="22.5" customHeight="1">
      <c r="B141" s="177"/>
      <c r="C141" s="178"/>
      <c r="D141" s="178"/>
      <c r="E141" s="179" t="s">
        <v>22</v>
      </c>
      <c r="F141" s="307" t="s">
        <v>616</v>
      </c>
      <c r="G141" s="308"/>
      <c r="H141" s="308"/>
      <c r="I141" s="308"/>
      <c r="J141" s="178"/>
      <c r="K141" s="180">
        <v>2.95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235</v>
      </c>
      <c r="AU141" s="184" t="s">
        <v>124</v>
      </c>
      <c r="AV141" s="10" t="s">
        <v>124</v>
      </c>
      <c r="AW141" s="10" t="s">
        <v>34</v>
      </c>
      <c r="AX141" s="10" t="s">
        <v>76</v>
      </c>
      <c r="AY141" s="184" t="s">
        <v>145</v>
      </c>
    </row>
    <row r="142" spans="2:65" s="10" customFormat="1" ht="22.5" customHeight="1">
      <c r="B142" s="177"/>
      <c r="C142" s="178"/>
      <c r="D142" s="178"/>
      <c r="E142" s="179" t="s">
        <v>22</v>
      </c>
      <c r="F142" s="307" t="s">
        <v>617</v>
      </c>
      <c r="G142" s="308"/>
      <c r="H142" s="308"/>
      <c r="I142" s="308"/>
      <c r="J142" s="178"/>
      <c r="K142" s="180">
        <v>0.6</v>
      </c>
      <c r="L142" s="178"/>
      <c r="M142" s="178"/>
      <c r="N142" s="178"/>
      <c r="O142" s="178"/>
      <c r="P142" s="178"/>
      <c r="Q142" s="178"/>
      <c r="R142" s="181"/>
      <c r="T142" s="182"/>
      <c r="U142" s="178"/>
      <c r="V142" s="178"/>
      <c r="W142" s="178"/>
      <c r="X142" s="178"/>
      <c r="Y142" s="178"/>
      <c r="Z142" s="178"/>
      <c r="AA142" s="183"/>
      <c r="AT142" s="184" t="s">
        <v>235</v>
      </c>
      <c r="AU142" s="184" t="s">
        <v>124</v>
      </c>
      <c r="AV142" s="10" t="s">
        <v>124</v>
      </c>
      <c r="AW142" s="10" t="s">
        <v>34</v>
      </c>
      <c r="AX142" s="10" t="s">
        <v>76</v>
      </c>
      <c r="AY142" s="184" t="s">
        <v>145</v>
      </c>
    </row>
    <row r="143" spans="2:65" s="11" customFormat="1" ht="22.5" customHeight="1">
      <c r="B143" s="194"/>
      <c r="C143" s="195"/>
      <c r="D143" s="195"/>
      <c r="E143" s="196" t="s">
        <v>22</v>
      </c>
      <c r="F143" s="309" t="s">
        <v>506</v>
      </c>
      <c r="G143" s="310"/>
      <c r="H143" s="310"/>
      <c r="I143" s="310"/>
      <c r="J143" s="195"/>
      <c r="K143" s="197">
        <v>3.55</v>
      </c>
      <c r="L143" s="195"/>
      <c r="M143" s="195"/>
      <c r="N143" s="195"/>
      <c r="O143" s="195"/>
      <c r="P143" s="195"/>
      <c r="Q143" s="195"/>
      <c r="R143" s="198"/>
      <c r="T143" s="199"/>
      <c r="U143" s="195"/>
      <c r="V143" s="195"/>
      <c r="W143" s="195"/>
      <c r="X143" s="195"/>
      <c r="Y143" s="195"/>
      <c r="Z143" s="195"/>
      <c r="AA143" s="200"/>
      <c r="AT143" s="201" t="s">
        <v>235</v>
      </c>
      <c r="AU143" s="201" t="s">
        <v>124</v>
      </c>
      <c r="AV143" s="11" t="s">
        <v>159</v>
      </c>
      <c r="AW143" s="11" t="s">
        <v>34</v>
      </c>
      <c r="AX143" s="11" t="s">
        <v>81</v>
      </c>
      <c r="AY143" s="201" t="s">
        <v>145</v>
      </c>
    </row>
    <row r="144" spans="2:65" s="1" customFormat="1" ht="31.5" customHeight="1">
      <c r="B144" s="38"/>
      <c r="C144" s="170" t="s">
        <v>175</v>
      </c>
      <c r="D144" s="170" t="s">
        <v>146</v>
      </c>
      <c r="E144" s="171" t="s">
        <v>528</v>
      </c>
      <c r="F144" s="285" t="s">
        <v>529</v>
      </c>
      <c r="G144" s="285"/>
      <c r="H144" s="285"/>
      <c r="I144" s="285"/>
      <c r="J144" s="172" t="s">
        <v>498</v>
      </c>
      <c r="K144" s="173">
        <v>8.9499999999999993</v>
      </c>
      <c r="L144" s="286">
        <v>0</v>
      </c>
      <c r="M144" s="287"/>
      <c r="N144" s="288">
        <f>ROUND(L144*K144,2)</f>
        <v>0</v>
      </c>
      <c r="O144" s="288"/>
      <c r="P144" s="288"/>
      <c r="Q144" s="288"/>
      <c r="R144" s="40"/>
      <c r="T144" s="174" t="s">
        <v>22</v>
      </c>
      <c r="U144" s="47" t="s">
        <v>43</v>
      </c>
      <c r="V144" s="39"/>
      <c r="W144" s="175">
        <f>V144*K144</f>
        <v>0</v>
      </c>
      <c r="X144" s="175">
        <v>0</v>
      </c>
      <c r="Y144" s="175">
        <f>X144*K144</f>
        <v>0</v>
      </c>
      <c r="Z144" s="175">
        <v>0</v>
      </c>
      <c r="AA144" s="176">
        <f>Z144*K144</f>
        <v>0</v>
      </c>
      <c r="AR144" s="21" t="s">
        <v>159</v>
      </c>
      <c r="AT144" s="21" t="s">
        <v>146</v>
      </c>
      <c r="AU144" s="21" t="s">
        <v>124</v>
      </c>
      <c r="AY144" s="21" t="s">
        <v>145</v>
      </c>
      <c r="BE144" s="112">
        <f>IF(U144="základní",N144,0)</f>
        <v>0</v>
      </c>
      <c r="BF144" s="112">
        <f>IF(U144="snížená",N144,0)</f>
        <v>0</v>
      </c>
      <c r="BG144" s="112">
        <f>IF(U144="zákl. přenesená",N144,0)</f>
        <v>0</v>
      </c>
      <c r="BH144" s="112">
        <f>IF(U144="sníž. přenesená",N144,0)</f>
        <v>0</v>
      </c>
      <c r="BI144" s="112">
        <f>IF(U144="nulová",N144,0)</f>
        <v>0</v>
      </c>
      <c r="BJ144" s="21" t="s">
        <v>124</v>
      </c>
      <c r="BK144" s="112">
        <f>ROUND(L144*K144,2)</f>
        <v>0</v>
      </c>
      <c r="BL144" s="21" t="s">
        <v>159</v>
      </c>
      <c r="BM144" s="21" t="s">
        <v>618</v>
      </c>
    </row>
    <row r="145" spans="2:65" s="10" customFormat="1" ht="22.5" customHeight="1">
      <c r="B145" s="177"/>
      <c r="C145" s="178"/>
      <c r="D145" s="178"/>
      <c r="E145" s="179" t="s">
        <v>22</v>
      </c>
      <c r="F145" s="289" t="s">
        <v>607</v>
      </c>
      <c r="G145" s="290"/>
      <c r="H145" s="290"/>
      <c r="I145" s="290"/>
      <c r="J145" s="178"/>
      <c r="K145" s="180">
        <v>6.6</v>
      </c>
      <c r="L145" s="178"/>
      <c r="M145" s="178"/>
      <c r="N145" s="178"/>
      <c r="O145" s="178"/>
      <c r="P145" s="178"/>
      <c r="Q145" s="178"/>
      <c r="R145" s="181"/>
      <c r="T145" s="182"/>
      <c r="U145" s="178"/>
      <c r="V145" s="178"/>
      <c r="W145" s="178"/>
      <c r="X145" s="178"/>
      <c r="Y145" s="178"/>
      <c r="Z145" s="178"/>
      <c r="AA145" s="183"/>
      <c r="AT145" s="184" t="s">
        <v>235</v>
      </c>
      <c r="AU145" s="184" t="s">
        <v>124</v>
      </c>
      <c r="AV145" s="10" t="s">
        <v>124</v>
      </c>
      <c r="AW145" s="10" t="s">
        <v>34</v>
      </c>
      <c r="AX145" s="10" t="s">
        <v>76</v>
      </c>
      <c r="AY145" s="184" t="s">
        <v>145</v>
      </c>
    </row>
    <row r="146" spans="2:65" s="10" customFormat="1" ht="22.5" customHeight="1">
      <c r="B146" s="177"/>
      <c r="C146" s="178"/>
      <c r="D146" s="178"/>
      <c r="E146" s="179" t="s">
        <v>22</v>
      </c>
      <c r="F146" s="307" t="s">
        <v>608</v>
      </c>
      <c r="G146" s="308"/>
      <c r="H146" s="308"/>
      <c r="I146" s="308"/>
      <c r="J146" s="178"/>
      <c r="K146" s="180">
        <v>-0.6</v>
      </c>
      <c r="L146" s="178"/>
      <c r="M146" s="178"/>
      <c r="N146" s="178"/>
      <c r="O146" s="178"/>
      <c r="P146" s="178"/>
      <c r="Q146" s="178"/>
      <c r="R146" s="181"/>
      <c r="T146" s="182"/>
      <c r="U146" s="178"/>
      <c r="V146" s="178"/>
      <c r="W146" s="178"/>
      <c r="X146" s="178"/>
      <c r="Y146" s="178"/>
      <c r="Z146" s="178"/>
      <c r="AA146" s="183"/>
      <c r="AT146" s="184" t="s">
        <v>235</v>
      </c>
      <c r="AU146" s="184" t="s">
        <v>124</v>
      </c>
      <c r="AV146" s="10" t="s">
        <v>124</v>
      </c>
      <c r="AW146" s="10" t="s">
        <v>34</v>
      </c>
      <c r="AX146" s="10" t="s">
        <v>76</v>
      </c>
      <c r="AY146" s="184" t="s">
        <v>145</v>
      </c>
    </row>
    <row r="147" spans="2:65" s="10" customFormat="1" ht="22.5" customHeight="1">
      <c r="B147" s="177"/>
      <c r="C147" s="178"/>
      <c r="D147" s="178"/>
      <c r="E147" s="179" t="s">
        <v>22</v>
      </c>
      <c r="F147" s="307" t="s">
        <v>616</v>
      </c>
      <c r="G147" s="308"/>
      <c r="H147" s="308"/>
      <c r="I147" s="308"/>
      <c r="J147" s="178"/>
      <c r="K147" s="180">
        <v>2.95</v>
      </c>
      <c r="L147" s="178"/>
      <c r="M147" s="178"/>
      <c r="N147" s="178"/>
      <c r="O147" s="178"/>
      <c r="P147" s="178"/>
      <c r="Q147" s="178"/>
      <c r="R147" s="181"/>
      <c r="T147" s="182"/>
      <c r="U147" s="178"/>
      <c r="V147" s="178"/>
      <c r="W147" s="178"/>
      <c r="X147" s="178"/>
      <c r="Y147" s="178"/>
      <c r="Z147" s="178"/>
      <c r="AA147" s="183"/>
      <c r="AT147" s="184" t="s">
        <v>235</v>
      </c>
      <c r="AU147" s="184" t="s">
        <v>124</v>
      </c>
      <c r="AV147" s="10" t="s">
        <v>124</v>
      </c>
      <c r="AW147" s="10" t="s">
        <v>34</v>
      </c>
      <c r="AX147" s="10" t="s">
        <v>76</v>
      </c>
      <c r="AY147" s="184" t="s">
        <v>145</v>
      </c>
    </row>
    <row r="148" spans="2:65" s="11" customFormat="1" ht="22.5" customHeight="1">
      <c r="B148" s="194"/>
      <c r="C148" s="195"/>
      <c r="D148" s="195"/>
      <c r="E148" s="196" t="s">
        <v>22</v>
      </c>
      <c r="F148" s="309" t="s">
        <v>506</v>
      </c>
      <c r="G148" s="310"/>
      <c r="H148" s="310"/>
      <c r="I148" s="310"/>
      <c r="J148" s="195"/>
      <c r="K148" s="197">
        <v>8.9499999999999993</v>
      </c>
      <c r="L148" s="195"/>
      <c r="M148" s="195"/>
      <c r="N148" s="195"/>
      <c r="O148" s="195"/>
      <c r="P148" s="195"/>
      <c r="Q148" s="195"/>
      <c r="R148" s="198"/>
      <c r="T148" s="199"/>
      <c r="U148" s="195"/>
      <c r="V148" s="195"/>
      <c r="W148" s="195"/>
      <c r="X148" s="195"/>
      <c r="Y148" s="195"/>
      <c r="Z148" s="195"/>
      <c r="AA148" s="200"/>
      <c r="AT148" s="201" t="s">
        <v>235</v>
      </c>
      <c r="AU148" s="201" t="s">
        <v>124</v>
      </c>
      <c r="AV148" s="11" t="s">
        <v>159</v>
      </c>
      <c r="AW148" s="11" t="s">
        <v>34</v>
      </c>
      <c r="AX148" s="11" t="s">
        <v>81</v>
      </c>
      <c r="AY148" s="201" t="s">
        <v>145</v>
      </c>
    </row>
    <row r="149" spans="2:65" s="1" customFormat="1" ht="22.5" customHeight="1">
      <c r="B149" s="38"/>
      <c r="C149" s="170" t="s">
        <v>179</v>
      </c>
      <c r="D149" s="170" t="s">
        <v>146</v>
      </c>
      <c r="E149" s="171" t="s">
        <v>532</v>
      </c>
      <c r="F149" s="285" t="s">
        <v>533</v>
      </c>
      <c r="G149" s="285"/>
      <c r="H149" s="285"/>
      <c r="I149" s="285"/>
      <c r="J149" s="172" t="s">
        <v>498</v>
      </c>
      <c r="K149" s="173">
        <v>3.55</v>
      </c>
      <c r="L149" s="286">
        <v>0</v>
      </c>
      <c r="M149" s="287"/>
      <c r="N149" s="288">
        <f>ROUND(L149*K149,2)</f>
        <v>0</v>
      </c>
      <c r="O149" s="288"/>
      <c r="P149" s="288"/>
      <c r="Q149" s="288"/>
      <c r="R149" s="40"/>
      <c r="T149" s="174" t="s">
        <v>22</v>
      </c>
      <c r="U149" s="47" t="s">
        <v>43</v>
      </c>
      <c r="V149" s="39"/>
      <c r="W149" s="175">
        <f>V149*K149</f>
        <v>0</v>
      </c>
      <c r="X149" s="175">
        <v>0</v>
      </c>
      <c r="Y149" s="175">
        <f>X149*K149</f>
        <v>0</v>
      </c>
      <c r="Z149" s="175">
        <v>0</v>
      </c>
      <c r="AA149" s="176">
        <f>Z149*K149</f>
        <v>0</v>
      </c>
      <c r="AR149" s="21" t="s">
        <v>159</v>
      </c>
      <c r="AT149" s="21" t="s">
        <v>146</v>
      </c>
      <c r="AU149" s="21" t="s">
        <v>124</v>
      </c>
      <c r="AY149" s="21" t="s">
        <v>145</v>
      </c>
      <c r="BE149" s="112">
        <f>IF(U149="základní",N149,0)</f>
        <v>0</v>
      </c>
      <c r="BF149" s="112">
        <f>IF(U149="snížená",N149,0)</f>
        <v>0</v>
      </c>
      <c r="BG149" s="112">
        <f>IF(U149="zákl. přenesená",N149,0)</f>
        <v>0</v>
      </c>
      <c r="BH149" s="112">
        <f>IF(U149="sníž. přenesená",N149,0)</f>
        <v>0</v>
      </c>
      <c r="BI149" s="112">
        <f>IF(U149="nulová",N149,0)</f>
        <v>0</v>
      </c>
      <c r="BJ149" s="21" t="s">
        <v>124</v>
      </c>
      <c r="BK149" s="112">
        <f>ROUND(L149*K149,2)</f>
        <v>0</v>
      </c>
      <c r="BL149" s="21" t="s">
        <v>159</v>
      </c>
      <c r="BM149" s="21" t="s">
        <v>619</v>
      </c>
    </row>
    <row r="150" spans="2:65" s="10" customFormat="1" ht="22.5" customHeight="1">
      <c r="B150" s="177"/>
      <c r="C150" s="178"/>
      <c r="D150" s="178"/>
      <c r="E150" s="179" t="s">
        <v>22</v>
      </c>
      <c r="F150" s="289" t="s">
        <v>616</v>
      </c>
      <c r="G150" s="290"/>
      <c r="H150" s="290"/>
      <c r="I150" s="290"/>
      <c r="J150" s="178"/>
      <c r="K150" s="180">
        <v>2.95</v>
      </c>
      <c r="L150" s="178"/>
      <c r="M150" s="178"/>
      <c r="N150" s="178"/>
      <c r="O150" s="178"/>
      <c r="P150" s="178"/>
      <c r="Q150" s="178"/>
      <c r="R150" s="181"/>
      <c r="T150" s="182"/>
      <c r="U150" s="178"/>
      <c r="V150" s="178"/>
      <c r="W150" s="178"/>
      <c r="X150" s="178"/>
      <c r="Y150" s="178"/>
      <c r="Z150" s="178"/>
      <c r="AA150" s="183"/>
      <c r="AT150" s="184" t="s">
        <v>235</v>
      </c>
      <c r="AU150" s="184" t="s">
        <v>124</v>
      </c>
      <c r="AV150" s="10" t="s">
        <v>124</v>
      </c>
      <c r="AW150" s="10" t="s">
        <v>34</v>
      </c>
      <c r="AX150" s="10" t="s">
        <v>76</v>
      </c>
      <c r="AY150" s="184" t="s">
        <v>145</v>
      </c>
    </row>
    <row r="151" spans="2:65" s="10" customFormat="1" ht="22.5" customHeight="1">
      <c r="B151" s="177"/>
      <c r="C151" s="178"/>
      <c r="D151" s="178"/>
      <c r="E151" s="179" t="s">
        <v>22</v>
      </c>
      <c r="F151" s="307" t="s">
        <v>617</v>
      </c>
      <c r="G151" s="308"/>
      <c r="H151" s="308"/>
      <c r="I151" s="308"/>
      <c r="J151" s="178"/>
      <c r="K151" s="180">
        <v>0.6</v>
      </c>
      <c r="L151" s="178"/>
      <c r="M151" s="178"/>
      <c r="N151" s="178"/>
      <c r="O151" s="178"/>
      <c r="P151" s="178"/>
      <c r="Q151" s="178"/>
      <c r="R151" s="181"/>
      <c r="T151" s="182"/>
      <c r="U151" s="178"/>
      <c r="V151" s="178"/>
      <c r="W151" s="178"/>
      <c r="X151" s="178"/>
      <c r="Y151" s="178"/>
      <c r="Z151" s="178"/>
      <c r="AA151" s="183"/>
      <c r="AT151" s="184" t="s">
        <v>235</v>
      </c>
      <c r="AU151" s="184" t="s">
        <v>124</v>
      </c>
      <c r="AV151" s="10" t="s">
        <v>124</v>
      </c>
      <c r="AW151" s="10" t="s">
        <v>34</v>
      </c>
      <c r="AX151" s="10" t="s">
        <v>76</v>
      </c>
      <c r="AY151" s="184" t="s">
        <v>145</v>
      </c>
    </row>
    <row r="152" spans="2:65" s="13" customFormat="1" ht="22.5" customHeight="1">
      <c r="B152" s="210"/>
      <c r="C152" s="211"/>
      <c r="D152" s="211"/>
      <c r="E152" s="212" t="s">
        <v>22</v>
      </c>
      <c r="F152" s="313" t="s">
        <v>535</v>
      </c>
      <c r="G152" s="314"/>
      <c r="H152" s="314"/>
      <c r="I152" s="314"/>
      <c r="J152" s="211"/>
      <c r="K152" s="213">
        <v>3.55</v>
      </c>
      <c r="L152" s="211"/>
      <c r="M152" s="211"/>
      <c r="N152" s="211"/>
      <c r="O152" s="211"/>
      <c r="P152" s="211"/>
      <c r="Q152" s="211"/>
      <c r="R152" s="214"/>
      <c r="T152" s="215"/>
      <c r="U152" s="211"/>
      <c r="V152" s="211"/>
      <c r="W152" s="211"/>
      <c r="X152" s="211"/>
      <c r="Y152" s="211"/>
      <c r="Z152" s="211"/>
      <c r="AA152" s="216"/>
      <c r="AT152" s="217" t="s">
        <v>235</v>
      </c>
      <c r="AU152" s="217" t="s">
        <v>124</v>
      </c>
      <c r="AV152" s="13" t="s">
        <v>155</v>
      </c>
      <c r="AW152" s="13" t="s">
        <v>34</v>
      </c>
      <c r="AX152" s="13" t="s">
        <v>81</v>
      </c>
      <c r="AY152" s="217" t="s">
        <v>145</v>
      </c>
    </row>
    <row r="153" spans="2:65" s="1" customFormat="1" ht="22.5" customHeight="1">
      <c r="B153" s="38"/>
      <c r="C153" s="170" t="s">
        <v>183</v>
      </c>
      <c r="D153" s="170" t="s">
        <v>146</v>
      </c>
      <c r="E153" s="171" t="s">
        <v>536</v>
      </c>
      <c r="F153" s="285" t="s">
        <v>537</v>
      </c>
      <c r="G153" s="285"/>
      <c r="H153" s="285"/>
      <c r="I153" s="285"/>
      <c r="J153" s="172" t="s">
        <v>498</v>
      </c>
      <c r="K153" s="173">
        <v>8.9499999999999993</v>
      </c>
      <c r="L153" s="286">
        <v>0</v>
      </c>
      <c r="M153" s="287"/>
      <c r="N153" s="288">
        <f>ROUND(L153*K153,2)</f>
        <v>0</v>
      </c>
      <c r="O153" s="288"/>
      <c r="P153" s="288"/>
      <c r="Q153" s="288"/>
      <c r="R153" s="40"/>
      <c r="T153" s="174" t="s">
        <v>22</v>
      </c>
      <c r="U153" s="47" t="s">
        <v>43</v>
      </c>
      <c r="V153" s="39"/>
      <c r="W153" s="175">
        <f>V153*K153</f>
        <v>0</v>
      </c>
      <c r="X153" s="175">
        <v>0</v>
      </c>
      <c r="Y153" s="175">
        <f>X153*K153</f>
        <v>0</v>
      </c>
      <c r="Z153" s="175">
        <v>0</v>
      </c>
      <c r="AA153" s="176">
        <f>Z153*K153</f>
        <v>0</v>
      </c>
      <c r="AR153" s="21" t="s">
        <v>159</v>
      </c>
      <c r="AT153" s="21" t="s">
        <v>146</v>
      </c>
      <c r="AU153" s="21" t="s">
        <v>124</v>
      </c>
      <c r="AY153" s="21" t="s">
        <v>145</v>
      </c>
      <c r="BE153" s="112">
        <f>IF(U153="základní",N153,0)</f>
        <v>0</v>
      </c>
      <c r="BF153" s="112">
        <f>IF(U153="snížená",N153,0)</f>
        <v>0</v>
      </c>
      <c r="BG153" s="112">
        <f>IF(U153="zákl. přenesená",N153,0)</f>
        <v>0</v>
      </c>
      <c r="BH153" s="112">
        <f>IF(U153="sníž. přenesená",N153,0)</f>
        <v>0</v>
      </c>
      <c r="BI153" s="112">
        <f>IF(U153="nulová",N153,0)</f>
        <v>0</v>
      </c>
      <c r="BJ153" s="21" t="s">
        <v>124</v>
      </c>
      <c r="BK153" s="112">
        <f>ROUND(L153*K153,2)</f>
        <v>0</v>
      </c>
      <c r="BL153" s="21" t="s">
        <v>159</v>
      </c>
      <c r="BM153" s="21" t="s">
        <v>620</v>
      </c>
    </row>
    <row r="154" spans="2:65" s="1" customFormat="1" ht="31.5" customHeight="1">
      <c r="B154" s="38"/>
      <c r="C154" s="170" t="s">
        <v>188</v>
      </c>
      <c r="D154" s="170" t="s">
        <v>146</v>
      </c>
      <c r="E154" s="171" t="s">
        <v>539</v>
      </c>
      <c r="F154" s="285" t="s">
        <v>540</v>
      </c>
      <c r="G154" s="285"/>
      <c r="H154" s="285"/>
      <c r="I154" s="285"/>
      <c r="J154" s="172" t="s">
        <v>228</v>
      </c>
      <c r="K154" s="173">
        <v>16.11</v>
      </c>
      <c r="L154" s="286">
        <v>0</v>
      </c>
      <c r="M154" s="287"/>
      <c r="N154" s="288">
        <f>ROUND(L154*K154,2)</f>
        <v>0</v>
      </c>
      <c r="O154" s="288"/>
      <c r="P154" s="288"/>
      <c r="Q154" s="288"/>
      <c r="R154" s="40"/>
      <c r="T154" s="174" t="s">
        <v>22</v>
      </c>
      <c r="U154" s="47" t="s">
        <v>43</v>
      </c>
      <c r="V154" s="39"/>
      <c r="W154" s="175">
        <f>V154*K154</f>
        <v>0</v>
      </c>
      <c r="X154" s="175">
        <v>0</v>
      </c>
      <c r="Y154" s="175">
        <f>X154*K154</f>
        <v>0</v>
      </c>
      <c r="Z154" s="175">
        <v>0</v>
      </c>
      <c r="AA154" s="176">
        <f>Z154*K154</f>
        <v>0</v>
      </c>
      <c r="AR154" s="21" t="s">
        <v>541</v>
      </c>
      <c r="AT154" s="21" t="s">
        <v>146</v>
      </c>
      <c r="AU154" s="21" t="s">
        <v>124</v>
      </c>
      <c r="AY154" s="21" t="s">
        <v>145</v>
      </c>
      <c r="BE154" s="112">
        <f>IF(U154="základní",N154,0)</f>
        <v>0</v>
      </c>
      <c r="BF154" s="112">
        <f>IF(U154="snížená",N154,0)</f>
        <v>0</v>
      </c>
      <c r="BG154" s="112">
        <f>IF(U154="zákl. přenesená",N154,0)</f>
        <v>0</v>
      </c>
      <c r="BH154" s="112">
        <f>IF(U154="sníž. přenesená",N154,0)</f>
        <v>0</v>
      </c>
      <c r="BI154" s="112">
        <f>IF(U154="nulová",N154,0)</f>
        <v>0</v>
      </c>
      <c r="BJ154" s="21" t="s">
        <v>124</v>
      </c>
      <c r="BK154" s="112">
        <f>ROUND(L154*K154,2)</f>
        <v>0</v>
      </c>
      <c r="BL154" s="21" t="s">
        <v>541</v>
      </c>
      <c r="BM154" s="21" t="s">
        <v>621</v>
      </c>
    </row>
    <row r="155" spans="2:65" s="10" customFormat="1" ht="22.5" customHeight="1">
      <c r="B155" s="177"/>
      <c r="C155" s="178"/>
      <c r="D155" s="178"/>
      <c r="E155" s="179" t="s">
        <v>22</v>
      </c>
      <c r="F155" s="289" t="s">
        <v>622</v>
      </c>
      <c r="G155" s="290"/>
      <c r="H155" s="290"/>
      <c r="I155" s="290"/>
      <c r="J155" s="178"/>
      <c r="K155" s="180">
        <v>16.11</v>
      </c>
      <c r="L155" s="178"/>
      <c r="M155" s="178"/>
      <c r="N155" s="178"/>
      <c r="O155" s="178"/>
      <c r="P155" s="178"/>
      <c r="Q155" s="178"/>
      <c r="R155" s="181"/>
      <c r="T155" s="182"/>
      <c r="U155" s="178"/>
      <c r="V155" s="178"/>
      <c r="W155" s="178"/>
      <c r="X155" s="178"/>
      <c r="Y155" s="178"/>
      <c r="Z155" s="178"/>
      <c r="AA155" s="183"/>
      <c r="AT155" s="184" t="s">
        <v>235</v>
      </c>
      <c r="AU155" s="184" t="s">
        <v>124</v>
      </c>
      <c r="AV155" s="10" t="s">
        <v>124</v>
      </c>
      <c r="AW155" s="10" t="s">
        <v>34</v>
      </c>
      <c r="AX155" s="10" t="s">
        <v>81</v>
      </c>
      <c r="AY155" s="184" t="s">
        <v>145</v>
      </c>
    </row>
    <row r="156" spans="2:65" s="1" customFormat="1" ht="31.5" customHeight="1">
      <c r="B156" s="38"/>
      <c r="C156" s="170" t="s">
        <v>192</v>
      </c>
      <c r="D156" s="170" t="s">
        <v>146</v>
      </c>
      <c r="E156" s="171" t="s">
        <v>544</v>
      </c>
      <c r="F156" s="285" t="s">
        <v>545</v>
      </c>
      <c r="G156" s="285"/>
      <c r="H156" s="285"/>
      <c r="I156" s="285"/>
      <c r="J156" s="172" t="s">
        <v>498</v>
      </c>
      <c r="K156" s="173">
        <v>2.9489999999999998</v>
      </c>
      <c r="L156" s="286">
        <v>0</v>
      </c>
      <c r="M156" s="287"/>
      <c r="N156" s="288">
        <f>ROUND(L156*K156,2)</f>
        <v>0</v>
      </c>
      <c r="O156" s="288"/>
      <c r="P156" s="288"/>
      <c r="Q156" s="288"/>
      <c r="R156" s="40"/>
      <c r="T156" s="174" t="s">
        <v>22</v>
      </c>
      <c r="U156" s="47" t="s">
        <v>43</v>
      </c>
      <c r="V156" s="39"/>
      <c r="W156" s="175">
        <f>V156*K156</f>
        <v>0</v>
      </c>
      <c r="X156" s="175">
        <v>0</v>
      </c>
      <c r="Y156" s="175">
        <f>X156*K156</f>
        <v>0</v>
      </c>
      <c r="Z156" s="175">
        <v>0</v>
      </c>
      <c r="AA156" s="176">
        <f>Z156*K156</f>
        <v>0</v>
      </c>
      <c r="AR156" s="21" t="s">
        <v>159</v>
      </c>
      <c r="AT156" s="21" t="s">
        <v>146</v>
      </c>
      <c r="AU156" s="21" t="s">
        <v>124</v>
      </c>
      <c r="AY156" s="21" t="s">
        <v>145</v>
      </c>
      <c r="BE156" s="112">
        <f>IF(U156="základní",N156,0)</f>
        <v>0</v>
      </c>
      <c r="BF156" s="112">
        <f>IF(U156="snížená",N156,0)</f>
        <v>0</v>
      </c>
      <c r="BG156" s="112">
        <f>IF(U156="zákl. přenesená",N156,0)</f>
        <v>0</v>
      </c>
      <c r="BH156" s="112">
        <f>IF(U156="sníž. přenesená",N156,0)</f>
        <v>0</v>
      </c>
      <c r="BI156" s="112">
        <f>IF(U156="nulová",N156,0)</f>
        <v>0</v>
      </c>
      <c r="BJ156" s="21" t="s">
        <v>124</v>
      </c>
      <c r="BK156" s="112">
        <f>ROUND(L156*K156,2)</f>
        <v>0</v>
      </c>
      <c r="BL156" s="21" t="s">
        <v>159</v>
      </c>
      <c r="BM156" s="21" t="s">
        <v>623</v>
      </c>
    </row>
    <row r="157" spans="2:65" s="10" customFormat="1" ht="22.5" customHeight="1">
      <c r="B157" s="177"/>
      <c r="C157" s="178"/>
      <c r="D157" s="178"/>
      <c r="E157" s="179" t="s">
        <v>22</v>
      </c>
      <c r="F157" s="289" t="s">
        <v>607</v>
      </c>
      <c r="G157" s="290"/>
      <c r="H157" s="290"/>
      <c r="I157" s="290"/>
      <c r="J157" s="178"/>
      <c r="K157" s="180">
        <v>6.6</v>
      </c>
      <c r="L157" s="178"/>
      <c r="M157" s="178"/>
      <c r="N157" s="178"/>
      <c r="O157" s="178"/>
      <c r="P157" s="178"/>
      <c r="Q157" s="178"/>
      <c r="R157" s="181"/>
      <c r="T157" s="182"/>
      <c r="U157" s="178"/>
      <c r="V157" s="178"/>
      <c r="W157" s="178"/>
      <c r="X157" s="178"/>
      <c r="Y157" s="178"/>
      <c r="Z157" s="178"/>
      <c r="AA157" s="183"/>
      <c r="AT157" s="184" t="s">
        <v>235</v>
      </c>
      <c r="AU157" s="184" t="s">
        <v>124</v>
      </c>
      <c r="AV157" s="10" t="s">
        <v>124</v>
      </c>
      <c r="AW157" s="10" t="s">
        <v>34</v>
      </c>
      <c r="AX157" s="10" t="s">
        <v>76</v>
      </c>
      <c r="AY157" s="184" t="s">
        <v>145</v>
      </c>
    </row>
    <row r="158" spans="2:65" s="10" customFormat="1" ht="22.5" customHeight="1">
      <c r="B158" s="177"/>
      <c r="C158" s="178"/>
      <c r="D158" s="178"/>
      <c r="E158" s="179" t="s">
        <v>22</v>
      </c>
      <c r="F158" s="307" t="s">
        <v>608</v>
      </c>
      <c r="G158" s="308"/>
      <c r="H158" s="308"/>
      <c r="I158" s="308"/>
      <c r="J158" s="178"/>
      <c r="K158" s="180">
        <v>-0.6</v>
      </c>
      <c r="L158" s="178"/>
      <c r="M158" s="178"/>
      <c r="N158" s="178"/>
      <c r="O158" s="178"/>
      <c r="P158" s="178"/>
      <c r="Q158" s="178"/>
      <c r="R158" s="181"/>
      <c r="T158" s="182"/>
      <c r="U158" s="178"/>
      <c r="V158" s="178"/>
      <c r="W158" s="178"/>
      <c r="X158" s="178"/>
      <c r="Y158" s="178"/>
      <c r="Z158" s="178"/>
      <c r="AA158" s="183"/>
      <c r="AT158" s="184" t="s">
        <v>235</v>
      </c>
      <c r="AU158" s="184" t="s">
        <v>124</v>
      </c>
      <c r="AV158" s="10" t="s">
        <v>124</v>
      </c>
      <c r="AW158" s="10" t="s">
        <v>34</v>
      </c>
      <c r="AX158" s="10" t="s">
        <v>76</v>
      </c>
      <c r="AY158" s="184" t="s">
        <v>145</v>
      </c>
    </row>
    <row r="159" spans="2:65" s="10" customFormat="1" ht="22.5" customHeight="1">
      <c r="B159" s="177"/>
      <c r="C159" s="178"/>
      <c r="D159" s="178"/>
      <c r="E159" s="179" t="s">
        <v>22</v>
      </c>
      <c r="F159" s="307" t="s">
        <v>624</v>
      </c>
      <c r="G159" s="308"/>
      <c r="H159" s="308"/>
      <c r="I159" s="308"/>
      <c r="J159" s="178"/>
      <c r="K159" s="180">
        <v>-5.3999999999999999E-2</v>
      </c>
      <c r="L159" s="178"/>
      <c r="M159" s="178"/>
      <c r="N159" s="178"/>
      <c r="O159" s="178"/>
      <c r="P159" s="178"/>
      <c r="Q159" s="178"/>
      <c r="R159" s="181"/>
      <c r="T159" s="182"/>
      <c r="U159" s="178"/>
      <c r="V159" s="178"/>
      <c r="W159" s="178"/>
      <c r="X159" s="178"/>
      <c r="Y159" s="178"/>
      <c r="Z159" s="178"/>
      <c r="AA159" s="183"/>
      <c r="AT159" s="184" t="s">
        <v>235</v>
      </c>
      <c r="AU159" s="184" t="s">
        <v>124</v>
      </c>
      <c r="AV159" s="10" t="s">
        <v>124</v>
      </c>
      <c r="AW159" s="10" t="s">
        <v>34</v>
      </c>
      <c r="AX159" s="10" t="s">
        <v>76</v>
      </c>
      <c r="AY159" s="184" t="s">
        <v>145</v>
      </c>
    </row>
    <row r="160" spans="2:65" s="10" customFormat="1" ht="22.5" customHeight="1">
      <c r="B160" s="177"/>
      <c r="C160" s="178"/>
      <c r="D160" s="178"/>
      <c r="E160" s="179" t="s">
        <v>22</v>
      </c>
      <c r="F160" s="307" t="s">
        <v>625</v>
      </c>
      <c r="G160" s="308"/>
      <c r="H160" s="308"/>
      <c r="I160" s="308"/>
      <c r="J160" s="178"/>
      <c r="K160" s="180">
        <v>-4.7E-2</v>
      </c>
      <c r="L160" s="178"/>
      <c r="M160" s="178"/>
      <c r="N160" s="178"/>
      <c r="O160" s="178"/>
      <c r="P160" s="178"/>
      <c r="Q160" s="178"/>
      <c r="R160" s="181"/>
      <c r="T160" s="182"/>
      <c r="U160" s="178"/>
      <c r="V160" s="178"/>
      <c r="W160" s="178"/>
      <c r="X160" s="178"/>
      <c r="Y160" s="178"/>
      <c r="Z160" s="178"/>
      <c r="AA160" s="183"/>
      <c r="AT160" s="184" t="s">
        <v>235</v>
      </c>
      <c r="AU160" s="184" t="s">
        <v>124</v>
      </c>
      <c r="AV160" s="10" t="s">
        <v>124</v>
      </c>
      <c r="AW160" s="10" t="s">
        <v>34</v>
      </c>
      <c r="AX160" s="10" t="s">
        <v>76</v>
      </c>
      <c r="AY160" s="184" t="s">
        <v>145</v>
      </c>
    </row>
    <row r="161" spans="2:65" s="10" customFormat="1" ht="22.5" customHeight="1">
      <c r="B161" s="177"/>
      <c r="C161" s="178"/>
      <c r="D161" s="178"/>
      <c r="E161" s="179" t="s">
        <v>22</v>
      </c>
      <c r="F161" s="307" t="s">
        <v>626</v>
      </c>
      <c r="G161" s="308"/>
      <c r="H161" s="308"/>
      <c r="I161" s="308"/>
      <c r="J161" s="178"/>
      <c r="K161" s="180">
        <v>-2.95</v>
      </c>
      <c r="L161" s="178"/>
      <c r="M161" s="178"/>
      <c r="N161" s="178"/>
      <c r="O161" s="178"/>
      <c r="P161" s="178"/>
      <c r="Q161" s="178"/>
      <c r="R161" s="181"/>
      <c r="T161" s="182"/>
      <c r="U161" s="178"/>
      <c r="V161" s="178"/>
      <c r="W161" s="178"/>
      <c r="X161" s="178"/>
      <c r="Y161" s="178"/>
      <c r="Z161" s="178"/>
      <c r="AA161" s="183"/>
      <c r="AT161" s="184" t="s">
        <v>235</v>
      </c>
      <c r="AU161" s="184" t="s">
        <v>124</v>
      </c>
      <c r="AV161" s="10" t="s">
        <v>124</v>
      </c>
      <c r="AW161" s="10" t="s">
        <v>34</v>
      </c>
      <c r="AX161" s="10" t="s">
        <v>76</v>
      </c>
      <c r="AY161" s="184" t="s">
        <v>145</v>
      </c>
    </row>
    <row r="162" spans="2:65" s="13" customFormat="1" ht="22.5" customHeight="1">
      <c r="B162" s="210"/>
      <c r="C162" s="211"/>
      <c r="D162" s="211"/>
      <c r="E162" s="212" t="s">
        <v>22</v>
      </c>
      <c r="F162" s="313" t="s">
        <v>535</v>
      </c>
      <c r="G162" s="314"/>
      <c r="H162" s="314"/>
      <c r="I162" s="314"/>
      <c r="J162" s="211"/>
      <c r="K162" s="213">
        <v>2.9489999999999998</v>
      </c>
      <c r="L162" s="211"/>
      <c r="M162" s="211"/>
      <c r="N162" s="211"/>
      <c r="O162" s="211"/>
      <c r="P162" s="211"/>
      <c r="Q162" s="211"/>
      <c r="R162" s="214"/>
      <c r="T162" s="215"/>
      <c r="U162" s="211"/>
      <c r="V162" s="211"/>
      <c r="W162" s="211"/>
      <c r="X162" s="211"/>
      <c r="Y162" s="211"/>
      <c r="Z162" s="211"/>
      <c r="AA162" s="216"/>
      <c r="AT162" s="217" t="s">
        <v>235</v>
      </c>
      <c r="AU162" s="217" t="s">
        <v>124</v>
      </c>
      <c r="AV162" s="13" t="s">
        <v>155</v>
      </c>
      <c r="AW162" s="13" t="s">
        <v>34</v>
      </c>
      <c r="AX162" s="13" t="s">
        <v>81</v>
      </c>
      <c r="AY162" s="217" t="s">
        <v>145</v>
      </c>
    </row>
    <row r="163" spans="2:65" s="1" customFormat="1" ht="22.5" customHeight="1">
      <c r="B163" s="38"/>
      <c r="C163" s="185" t="s">
        <v>196</v>
      </c>
      <c r="D163" s="185" t="s">
        <v>345</v>
      </c>
      <c r="E163" s="186" t="s">
        <v>549</v>
      </c>
      <c r="F163" s="291" t="s">
        <v>550</v>
      </c>
      <c r="G163" s="291"/>
      <c r="H163" s="291"/>
      <c r="I163" s="291"/>
      <c r="J163" s="187" t="s">
        <v>228</v>
      </c>
      <c r="K163" s="188">
        <v>5.8979999999999997</v>
      </c>
      <c r="L163" s="292">
        <v>0</v>
      </c>
      <c r="M163" s="293"/>
      <c r="N163" s="294">
        <f>ROUND(L163*K163,2)</f>
        <v>0</v>
      </c>
      <c r="O163" s="288"/>
      <c r="P163" s="288"/>
      <c r="Q163" s="288"/>
      <c r="R163" s="40"/>
      <c r="T163" s="174" t="s">
        <v>22</v>
      </c>
      <c r="U163" s="47" t="s">
        <v>43</v>
      </c>
      <c r="V163" s="39"/>
      <c r="W163" s="175">
        <f>V163*K163</f>
        <v>0</v>
      </c>
      <c r="X163" s="175">
        <v>0</v>
      </c>
      <c r="Y163" s="175">
        <f>X163*K163</f>
        <v>0</v>
      </c>
      <c r="Z163" s="175">
        <v>0</v>
      </c>
      <c r="AA163" s="176">
        <f>Z163*K163</f>
        <v>0</v>
      </c>
      <c r="AR163" s="21" t="s">
        <v>175</v>
      </c>
      <c r="AT163" s="21" t="s">
        <v>345</v>
      </c>
      <c r="AU163" s="21" t="s">
        <v>124</v>
      </c>
      <c r="AY163" s="21" t="s">
        <v>145</v>
      </c>
      <c r="BE163" s="112">
        <f>IF(U163="základní",N163,0)</f>
        <v>0</v>
      </c>
      <c r="BF163" s="112">
        <f>IF(U163="snížená",N163,0)</f>
        <v>0</v>
      </c>
      <c r="BG163" s="112">
        <f>IF(U163="zákl. přenesená",N163,0)</f>
        <v>0</v>
      </c>
      <c r="BH163" s="112">
        <f>IF(U163="sníž. přenesená",N163,0)</f>
        <v>0</v>
      </c>
      <c r="BI163" s="112">
        <f>IF(U163="nulová",N163,0)</f>
        <v>0</v>
      </c>
      <c r="BJ163" s="21" t="s">
        <v>124</v>
      </c>
      <c r="BK163" s="112">
        <f>ROUND(L163*K163,2)</f>
        <v>0</v>
      </c>
      <c r="BL163" s="21" t="s">
        <v>159</v>
      </c>
      <c r="BM163" s="21" t="s">
        <v>627</v>
      </c>
    </row>
    <row r="164" spans="2:65" s="10" customFormat="1" ht="22.5" customHeight="1">
      <c r="B164" s="177"/>
      <c r="C164" s="178"/>
      <c r="D164" s="178"/>
      <c r="E164" s="179" t="s">
        <v>22</v>
      </c>
      <c r="F164" s="289" t="s">
        <v>628</v>
      </c>
      <c r="G164" s="290"/>
      <c r="H164" s="290"/>
      <c r="I164" s="290"/>
      <c r="J164" s="178"/>
      <c r="K164" s="180">
        <v>5.8979999999999997</v>
      </c>
      <c r="L164" s="178"/>
      <c r="M164" s="178"/>
      <c r="N164" s="178"/>
      <c r="O164" s="178"/>
      <c r="P164" s="178"/>
      <c r="Q164" s="178"/>
      <c r="R164" s="181"/>
      <c r="T164" s="182"/>
      <c r="U164" s="178"/>
      <c r="V164" s="178"/>
      <c r="W164" s="178"/>
      <c r="X164" s="178"/>
      <c r="Y164" s="178"/>
      <c r="Z164" s="178"/>
      <c r="AA164" s="183"/>
      <c r="AT164" s="184" t="s">
        <v>235</v>
      </c>
      <c r="AU164" s="184" t="s">
        <v>124</v>
      </c>
      <c r="AV164" s="10" t="s">
        <v>124</v>
      </c>
      <c r="AW164" s="10" t="s">
        <v>34</v>
      </c>
      <c r="AX164" s="10" t="s">
        <v>81</v>
      </c>
      <c r="AY164" s="184" t="s">
        <v>145</v>
      </c>
    </row>
    <row r="165" spans="2:65" s="1" customFormat="1" ht="31.5" customHeight="1">
      <c r="B165" s="38"/>
      <c r="C165" s="170" t="s">
        <v>200</v>
      </c>
      <c r="D165" s="170" t="s">
        <v>146</v>
      </c>
      <c r="E165" s="171" t="s">
        <v>544</v>
      </c>
      <c r="F165" s="285" t="s">
        <v>545</v>
      </c>
      <c r="G165" s="285"/>
      <c r="H165" s="285"/>
      <c r="I165" s="285"/>
      <c r="J165" s="172" t="s">
        <v>498</v>
      </c>
      <c r="K165" s="173">
        <v>2.95</v>
      </c>
      <c r="L165" s="286">
        <v>0</v>
      </c>
      <c r="M165" s="287"/>
      <c r="N165" s="288">
        <f>ROUND(L165*K165,2)</f>
        <v>0</v>
      </c>
      <c r="O165" s="288"/>
      <c r="P165" s="288"/>
      <c r="Q165" s="288"/>
      <c r="R165" s="40"/>
      <c r="T165" s="174" t="s">
        <v>22</v>
      </c>
      <c r="U165" s="47" t="s">
        <v>43</v>
      </c>
      <c r="V165" s="39"/>
      <c r="W165" s="175">
        <f>V165*K165</f>
        <v>0</v>
      </c>
      <c r="X165" s="175">
        <v>0</v>
      </c>
      <c r="Y165" s="175">
        <f>X165*K165</f>
        <v>0</v>
      </c>
      <c r="Z165" s="175">
        <v>0</v>
      </c>
      <c r="AA165" s="176">
        <f>Z165*K165</f>
        <v>0</v>
      </c>
      <c r="AR165" s="21" t="s">
        <v>159</v>
      </c>
      <c r="AT165" s="21" t="s">
        <v>146</v>
      </c>
      <c r="AU165" s="21" t="s">
        <v>124</v>
      </c>
      <c r="AY165" s="21" t="s">
        <v>145</v>
      </c>
      <c r="BE165" s="112">
        <f>IF(U165="základní",N165,0)</f>
        <v>0</v>
      </c>
      <c r="BF165" s="112">
        <f>IF(U165="snížená",N165,0)</f>
        <v>0</v>
      </c>
      <c r="BG165" s="112">
        <f>IF(U165="zákl. přenesená",N165,0)</f>
        <v>0</v>
      </c>
      <c r="BH165" s="112">
        <f>IF(U165="sníž. přenesená",N165,0)</f>
        <v>0</v>
      </c>
      <c r="BI165" s="112">
        <f>IF(U165="nulová",N165,0)</f>
        <v>0</v>
      </c>
      <c r="BJ165" s="21" t="s">
        <v>124</v>
      </c>
      <c r="BK165" s="112">
        <f>ROUND(L165*K165,2)</f>
        <v>0</v>
      </c>
      <c r="BL165" s="21" t="s">
        <v>159</v>
      </c>
      <c r="BM165" s="21" t="s">
        <v>629</v>
      </c>
    </row>
    <row r="166" spans="2:65" s="10" customFormat="1" ht="22.5" customHeight="1">
      <c r="B166" s="177"/>
      <c r="C166" s="178"/>
      <c r="D166" s="178"/>
      <c r="E166" s="179" t="s">
        <v>22</v>
      </c>
      <c r="F166" s="289" t="s">
        <v>616</v>
      </c>
      <c r="G166" s="290"/>
      <c r="H166" s="290"/>
      <c r="I166" s="290"/>
      <c r="J166" s="178"/>
      <c r="K166" s="180">
        <v>2.95</v>
      </c>
      <c r="L166" s="178"/>
      <c r="M166" s="178"/>
      <c r="N166" s="178"/>
      <c r="O166" s="178"/>
      <c r="P166" s="178"/>
      <c r="Q166" s="178"/>
      <c r="R166" s="181"/>
      <c r="T166" s="182"/>
      <c r="U166" s="178"/>
      <c r="V166" s="178"/>
      <c r="W166" s="178"/>
      <c r="X166" s="178"/>
      <c r="Y166" s="178"/>
      <c r="Z166" s="178"/>
      <c r="AA166" s="183"/>
      <c r="AT166" s="184" t="s">
        <v>235</v>
      </c>
      <c r="AU166" s="184" t="s">
        <v>124</v>
      </c>
      <c r="AV166" s="10" t="s">
        <v>124</v>
      </c>
      <c r="AW166" s="10" t="s">
        <v>34</v>
      </c>
      <c r="AX166" s="10" t="s">
        <v>81</v>
      </c>
      <c r="AY166" s="184" t="s">
        <v>145</v>
      </c>
    </row>
    <row r="167" spans="2:65" s="1" customFormat="1" ht="44.25" customHeight="1">
      <c r="B167" s="38"/>
      <c r="C167" s="170" t="s">
        <v>11</v>
      </c>
      <c r="D167" s="170" t="s">
        <v>146</v>
      </c>
      <c r="E167" s="171" t="s">
        <v>562</v>
      </c>
      <c r="F167" s="285" t="s">
        <v>563</v>
      </c>
      <c r="G167" s="285"/>
      <c r="H167" s="285"/>
      <c r="I167" s="285"/>
      <c r="J167" s="172" t="s">
        <v>513</v>
      </c>
      <c r="K167" s="173">
        <v>4</v>
      </c>
      <c r="L167" s="286">
        <v>0</v>
      </c>
      <c r="M167" s="287"/>
      <c r="N167" s="288">
        <f>ROUND(L167*K167,2)</f>
        <v>0</v>
      </c>
      <c r="O167" s="288"/>
      <c r="P167" s="288"/>
      <c r="Q167" s="288"/>
      <c r="R167" s="40"/>
      <c r="T167" s="174" t="s">
        <v>22</v>
      </c>
      <c r="U167" s="47" t="s">
        <v>43</v>
      </c>
      <c r="V167" s="39"/>
      <c r="W167" s="175">
        <f>V167*K167</f>
        <v>0</v>
      </c>
      <c r="X167" s="175">
        <v>0</v>
      </c>
      <c r="Y167" s="175">
        <f>X167*K167</f>
        <v>0</v>
      </c>
      <c r="Z167" s="175">
        <v>0</v>
      </c>
      <c r="AA167" s="176">
        <f>Z167*K167</f>
        <v>0</v>
      </c>
      <c r="AR167" s="21" t="s">
        <v>159</v>
      </c>
      <c r="AT167" s="21" t="s">
        <v>146</v>
      </c>
      <c r="AU167" s="21" t="s">
        <v>124</v>
      </c>
      <c r="AY167" s="21" t="s">
        <v>145</v>
      </c>
      <c r="BE167" s="112">
        <f>IF(U167="základní",N167,0)</f>
        <v>0</v>
      </c>
      <c r="BF167" s="112">
        <f>IF(U167="snížená",N167,0)</f>
        <v>0</v>
      </c>
      <c r="BG167" s="112">
        <f>IF(U167="zákl. přenesená",N167,0)</f>
        <v>0</v>
      </c>
      <c r="BH167" s="112">
        <f>IF(U167="sníž. přenesená",N167,0)</f>
        <v>0</v>
      </c>
      <c r="BI167" s="112">
        <f>IF(U167="nulová",N167,0)</f>
        <v>0</v>
      </c>
      <c r="BJ167" s="21" t="s">
        <v>124</v>
      </c>
      <c r="BK167" s="112">
        <f>ROUND(L167*K167,2)</f>
        <v>0</v>
      </c>
      <c r="BL167" s="21" t="s">
        <v>159</v>
      </c>
      <c r="BM167" s="21" t="s">
        <v>630</v>
      </c>
    </row>
    <row r="168" spans="2:65" s="10" customFormat="1" ht="22.5" customHeight="1">
      <c r="B168" s="177"/>
      <c r="C168" s="178"/>
      <c r="D168" s="178"/>
      <c r="E168" s="179" t="s">
        <v>22</v>
      </c>
      <c r="F168" s="289" t="s">
        <v>631</v>
      </c>
      <c r="G168" s="290"/>
      <c r="H168" s="290"/>
      <c r="I168" s="290"/>
      <c r="J168" s="178"/>
      <c r="K168" s="180">
        <v>4</v>
      </c>
      <c r="L168" s="178"/>
      <c r="M168" s="178"/>
      <c r="N168" s="178"/>
      <c r="O168" s="178"/>
      <c r="P168" s="178"/>
      <c r="Q168" s="178"/>
      <c r="R168" s="181"/>
      <c r="T168" s="182"/>
      <c r="U168" s="178"/>
      <c r="V168" s="178"/>
      <c r="W168" s="178"/>
      <c r="X168" s="178"/>
      <c r="Y168" s="178"/>
      <c r="Z168" s="178"/>
      <c r="AA168" s="183"/>
      <c r="AT168" s="184" t="s">
        <v>235</v>
      </c>
      <c r="AU168" s="184" t="s">
        <v>124</v>
      </c>
      <c r="AV168" s="10" t="s">
        <v>124</v>
      </c>
      <c r="AW168" s="10" t="s">
        <v>34</v>
      </c>
      <c r="AX168" s="10" t="s">
        <v>81</v>
      </c>
      <c r="AY168" s="184" t="s">
        <v>145</v>
      </c>
    </row>
    <row r="169" spans="2:65" s="1" customFormat="1" ht="22.5" customHeight="1">
      <c r="B169" s="38"/>
      <c r="C169" s="185" t="s">
        <v>150</v>
      </c>
      <c r="D169" s="185" t="s">
        <v>345</v>
      </c>
      <c r="E169" s="186" t="s">
        <v>566</v>
      </c>
      <c r="F169" s="291" t="s">
        <v>567</v>
      </c>
      <c r="G169" s="291"/>
      <c r="H169" s="291"/>
      <c r="I169" s="291"/>
      <c r="J169" s="187" t="s">
        <v>568</v>
      </c>
      <c r="K169" s="188">
        <v>0.08</v>
      </c>
      <c r="L169" s="292">
        <v>0</v>
      </c>
      <c r="M169" s="293"/>
      <c r="N169" s="294">
        <f>ROUND(L169*K169,2)</f>
        <v>0</v>
      </c>
      <c r="O169" s="288"/>
      <c r="P169" s="288"/>
      <c r="Q169" s="288"/>
      <c r="R169" s="40"/>
      <c r="T169" s="174" t="s">
        <v>22</v>
      </c>
      <c r="U169" s="47" t="s">
        <v>43</v>
      </c>
      <c r="V169" s="39"/>
      <c r="W169" s="175">
        <f>V169*K169</f>
        <v>0</v>
      </c>
      <c r="X169" s="175">
        <v>1E-3</v>
      </c>
      <c r="Y169" s="175">
        <f>X169*K169</f>
        <v>8.0000000000000007E-5</v>
      </c>
      <c r="Z169" s="175">
        <v>0</v>
      </c>
      <c r="AA169" s="176">
        <f>Z169*K169</f>
        <v>0</v>
      </c>
      <c r="AR169" s="21" t="s">
        <v>175</v>
      </c>
      <c r="AT169" s="21" t="s">
        <v>345</v>
      </c>
      <c r="AU169" s="21" t="s">
        <v>124</v>
      </c>
      <c r="AY169" s="21" t="s">
        <v>145</v>
      </c>
      <c r="BE169" s="112">
        <f>IF(U169="základní",N169,0)</f>
        <v>0</v>
      </c>
      <c r="BF169" s="112">
        <f>IF(U169="snížená",N169,0)</f>
        <v>0</v>
      </c>
      <c r="BG169" s="112">
        <f>IF(U169="zákl. přenesená",N169,0)</f>
        <v>0</v>
      </c>
      <c r="BH169" s="112">
        <f>IF(U169="sníž. přenesená",N169,0)</f>
        <v>0</v>
      </c>
      <c r="BI169" s="112">
        <f>IF(U169="nulová",N169,0)</f>
        <v>0</v>
      </c>
      <c r="BJ169" s="21" t="s">
        <v>124</v>
      </c>
      <c r="BK169" s="112">
        <f>ROUND(L169*K169,2)</f>
        <v>0</v>
      </c>
      <c r="BL169" s="21" t="s">
        <v>159</v>
      </c>
      <c r="BM169" s="21" t="s">
        <v>632</v>
      </c>
    </row>
    <row r="170" spans="2:65" s="1" customFormat="1" ht="31.5" customHeight="1">
      <c r="B170" s="38"/>
      <c r="C170" s="170" t="s">
        <v>210</v>
      </c>
      <c r="D170" s="170" t="s">
        <v>146</v>
      </c>
      <c r="E170" s="171" t="s">
        <v>570</v>
      </c>
      <c r="F170" s="285" t="s">
        <v>571</v>
      </c>
      <c r="G170" s="285"/>
      <c r="H170" s="285"/>
      <c r="I170" s="285"/>
      <c r="J170" s="172" t="s">
        <v>513</v>
      </c>
      <c r="K170" s="173">
        <v>4</v>
      </c>
      <c r="L170" s="286">
        <v>0</v>
      </c>
      <c r="M170" s="287"/>
      <c r="N170" s="288">
        <f>ROUND(L170*K170,2)</f>
        <v>0</v>
      </c>
      <c r="O170" s="288"/>
      <c r="P170" s="288"/>
      <c r="Q170" s="288"/>
      <c r="R170" s="40"/>
      <c r="T170" s="174" t="s">
        <v>22</v>
      </c>
      <c r="U170" s="47" t="s">
        <v>43</v>
      </c>
      <c r="V170" s="39"/>
      <c r="W170" s="175">
        <f>V170*K170</f>
        <v>0</v>
      </c>
      <c r="X170" s="175">
        <v>0</v>
      </c>
      <c r="Y170" s="175">
        <f>X170*K170</f>
        <v>0</v>
      </c>
      <c r="Z170" s="175">
        <v>0</v>
      </c>
      <c r="AA170" s="176">
        <f>Z170*K170</f>
        <v>0</v>
      </c>
      <c r="AR170" s="21" t="s">
        <v>159</v>
      </c>
      <c r="AT170" s="21" t="s">
        <v>146</v>
      </c>
      <c r="AU170" s="21" t="s">
        <v>124</v>
      </c>
      <c r="AY170" s="21" t="s">
        <v>145</v>
      </c>
      <c r="BE170" s="112">
        <f>IF(U170="základní",N170,0)</f>
        <v>0</v>
      </c>
      <c r="BF170" s="112">
        <f>IF(U170="snížená",N170,0)</f>
        <v>0</v>
      </c>
      <c r="BG170" s="112">
        <f>IF(U170="zákl. přenesená",N170,0)</f>
        <v>0</v>
      </c>
      <c r="BH170" s="112">
        <f>IF(U170="sníž. přenesená",N170,0)</f>
        <v>0</v>
      </c>
      <c r="BI170" s="112">
        <f>IF(U170="nulová",N170,0)</f>
        <v>0</v>
      </c>
      <c r="BJ170" s="21" t="s">
        <v>124</v>
      </c>
      <c r="BK170" s="112">
        <f>ROUND(L170*K170,2)</f>
        <v>0</v>
      </c>
      <c r="BL170" s="21" t="s">
        <v>159</v>
      </c>
      <c r="BM170" s="21" t="s">
        <v>633</v>
      </c>
    </row>
    <row r="171" spans="2:65" s="10" customFormat="1" ht="22.5" customHeight="1">
      <c r="B171" s="177"/>
      <c r="C171" s="178"/>
      <c r="D171" s="178"/>
      <c r="E171" s="179" t="s">
        <v>22</v>
      </c>
      <c r="F171" s="289" t="s">
        <v>631</v>
      </c>
      <c r="G171" s="290"/>
      <c r="H171" s="290"/>
      <c r="I171" s="290"/>
      <c r="J171" s="178"/>
      <c r="K171" s="180">
        <v>4</v>
      </c>
      <c r="L171" s="178"/>
      <c r="M171" s="178"/>
      <c r="N171" s="178"/>
      <c r="O171" s="178"/>
      <c r="P171" s="178"/>
      <c r="Q171" s="178"/>
      <c r="R171" s="181"/>
      <c r="T171" s="182"/>
      <c r="U171" s="178"/>
      <c r="V171" s="178"/>
      <c r="W171" s="178"/>
      <c r="X171" s="178"/>
      <c r="Y171" s="178"/>
      <c r="Z171" s="178"/>
      <c r="AA171" s="183"/>
      <c r="AT171" s="184" t="s">
        <v>235</v>
      </c>
      <c r="AU171" s="184" t="s">
        <v>124</v>
      </c>
      <c r="AV171" s="10" t="s">
        <v>124</v>
      </c>
      <c r="AW171" s="10" t="s">
        <v>34</v>
      </c>
      <c r="AX171" s="10" t="s">
        <v>81</v>
      </c>
      <c r="AY171" s="184" t="s">
        <v>145</v>
      </c>
    </row>
    <row r="172" spans="2:65" s="9" customFormat="1" ht="29.85" customHeight="1">
      <c r="B172" s="159"/>
      <c r="C172" s="160"/>
      <c r="D172" s="169" t="s">
        <v>493</v>
      </c>
      <c r="E172" s="169"/>
      <c r="F172" s="169"/>
      <c r="G172" s="169"/>
      <c r="H172" s="169"/>
      <c r="I172" s="169"/>
      <c r="J172" s="169"/>
      <c r="K172" s="169"/>
      <c r="L172" s="169"/>
      <c r="M172" s="169"/>
      <c r="N172" s="298">
        <f>BK172</f>
        <v>0</v>
      </c>
      <c r="O172" s="299"/>
      <c r="P172" s="299"/>
      <c r="Q172" s="299"/>
      <c r="R172" s="162"/>
      <c r="T172" s="163"/>
      <c r="U172" s="160"/>
      <c r="V172" s="160"/>
      <c r="W172" s="164">
        <f>SUM(W173:W174)</f>
        <v>0</v>
      </c>
      <c r="X172" s="160"/>
      <c r="Y172" s="164">
        <f>SUM(Y173:Y174)</f>
        <v>0</v>
      </c>
      <c r="Z172" s="160"/>
      <c r="AA172" s="165">
        <f>SUM(AA173:AA174)</f>
        <v>0</v>
      </c>
      <c r="AR172" s="166" t="s">
        <v>81</v>
      </c>
      <c r="AT172" s="167" t="s">
        <v>75</v>
      </c>
      <c r="AU172" s="167" t="s">
        <v>81</v>
      </c>
      <c r="AY172" s="166" t="s">
        <v>145</v>
      </c>
      <c r="BK172" s="168">
        <f>SUM(BK173:BK174)</f>
        <v>0</v>
      </c>
    </row>
    <row r="173" spans="2:65" s="1" customFormat="1" ht="22.5" customHeight="1">
      <c r="B173" s="38"/>
      <c r="C173" s="170" t="s">
        <v>214</v>
      </c>
      <c r="D173" s="170" t="s">
        <v>146</v>
      </c>
      <c r="E173" s="171" t="s">
        <v>634</v>
      </c>
      <c r="F173" s="285" t="s">
        <v>635</v>
      </c>
      <c r="G173" s="285"/>
      <c r="H173" s="285"/>
      <c r="I173" s="285"/>
      <c r="J173" s="172" t="s">
        <v>498</v>
      </c>
      <c r="K173" s="173">
        <v>5.3999999999999999E-2</v>
      </c>
      <c r="L173" s="286">
        <v>0</v>
      </c>
      <c r="M173" s="287"/>
      <c r="N173" s="288">
        <f>ROUND(L173*K173,2)</f>
        <v>0</v>
      </c>
      <c r="O173" s="288"/>
      <c r="P173" s="288"/>
      <c r="Q173" s="288"/>
      <c r="R173" s="40"/>
      <c r="T173" s="174" t="s">
        <v>22</v>
      </c>
      <c r="U173" s="47" t="s">
        <v>43</v>
      </c>
      <c r="V173" s="39"/>
      <c r="W173" s="175">
        <f>V173*K173</f>
        <v>0</v>
      </c>
      <c r="X173" s="175">
        <v>0</v>
      </c>
      <c r="Y173" s="175">
        <f>X173*K173</f>
        <v>0</v>
      </c>
      <c r="Z173" s="175">
        <v>0</v>
      </c>
      <c r="AA173" s="176">
        <f>Z173*K173</f>
        <v>0</v>
      </c>
      <c r="AR173" s="21" t="s">
        <v>159</v>
      </c>
      <c r="AT173" s="21" t="s">
        <v>146</v>
      </c>
      <c r="AU173" s="21" t="s">
        <v>124</v>
      </c>
      <c r="AY173" s="21" t="s">
        <v>145</v>
      </c>
      <c r="BE173" s="112">
        <f>IF(U173="základní",N173,0)</f>
        <v>0</v>
      </c>
      <c r="BF173" s="112">
        <f>IF(U173="snížená",N173,0)</f>
        <v>0</v>
      </c>
      <c r="BG173" s="112">
        <f>IF(U173="zákl. přenesená",N173,0)</f>
        <v>0</v>
      </c>
      <c r="BH173" s="112">
        <f>IF(U173="sníž. přenesená",N173,0)</f>
        <v>0</v>
      </c>
      <c r="BI173" s="112">
        <f>IF(U173="nulová",N173,0)</f>
        <v>0</v>
      </c>
      <c r="BJ173" s="21" t="s">
        <v>124</v>
      </c>
      <c r="BK173" s="112">
        <f>ROUND(L173*K173,2)</f>
        <v>0</v>
      </c>
      <c r="BL173" s="21" t="s">
        <v>159</v>
      </c>
      <c r="BM173" s="21" t="s">
        <v>636</v>
      </c>
    </row>
    <row r="174" spans="2:65" s="10" customFormat="1" ht="22.5" customHeight="1">
      <c r="B174" s="177"/>
      <c r="C174" s="178"/>
      <c r="D174" s="178"/>
      <c r="E174" s="179" t="s">
        <v>22</v>
      </c>
      <c r="F174" s="289" t="s">
        <v>637</v>
      </c>
      <c r="G174" s="290"/>
      <c r="H174" s="290"/>
      <c r="I174" s="290"/>
      <c r="J174" s="178"/>
      <c r="K174" s="180">
        <v>5.3999999999999999E-2</v>
      </c>
      <c r="L174" s="178"/>
      <c r="M174" s="178"/>
      <c r="N174" s="178"/>
      <c r="O174" s="178"/>
      <c r="P174" s="178"/>
      <c r="Q174" s="178"/>
      <c r="R174" s="181"/>
      <c r="T174" s="182"/>
      <c r="U174" s="178"/>
      <c r="V174" s="178"/>
      <c r="W174" s="178"/>
      <c r="X174" s="178"/>
      <c r="Y174" s="178"/>
      <c r="Z174" s="178"/>
      <c r="AA174" s="183"/>
      <c r="AT174" s="184" t="s">
        <v>235</v>
      </c>
      <c r="AU174" s="184" t="s">
        <v>124</v>
      </c>
      <c r="AV174" s="10" t="s">
        <v>124</v>
      </c>
      <c r="AW174" s="10" t="s">
        <v>34</v>
      </c>
      <c r="AX174" s="10" t="s">
        <v>81</v>
      </c>
      <c r="AY174" s="184" t="s">
        <v>145</v>
      </c>
    </row>
    <row r="175" spans="2:65" s="9" customFormat="1" ht="29.85" customHeight="1">
      <c r="B175" s="159"/>
      <c r="C175" s="160"/>
      <c r="D175" s="169" t="s">
        <v>494</v>
      </c>
      <c r="E175" s="169"/>
      <c r="F175" s="169"/>
      <c r="G175" s="169"/>
      <c r="H175" s="169"/>
      <c r="I175" s="169"/>
      <c r="J175" s="169"/>
      <c r="K175" s="169"/>
      <c r="L175" s="169"/>
      <c r="M175" s="169"/>
      <c r="N175" s="298">
        <f>BK175</f>
        <v>0</v>
      </c>
      <c r="O175" s="299"/>
      <c r="P175" s="299"/>
      <c r="Q175" s="299"/>
      <c r="R175" s="162"/>
      <c r="T175" s="163"/>
      <c r="U175" s="160"/>
      <c r="V175" s="160"/>
      <c r="W175" s="164">
        <f>SUM(W176:W179)</f>
        <v>0</v>
      </c>
      <c r="X175" s="160"/>
      <c r="Y175" s="164">
        <f>SUM(Y176:Y179)</f>
        <v>4.7969999999999999E-2</v>
      </c>
      <c r="Z175" s="160"/>
      <c r="AA175" s="165">
        <f>SUM(AA176:AA179)</f>
        <v>0</v>
      </c>
      <c r="AR175" s="166" t="s">
        <v>81</v>
      </c>
      <c r="AT175" s="167" t="s">
        <v>75</v>
      </c>
      <c r="AU175" s="167" t="s">
        <v>81</v>
      </c>
      <c r="AY175" s="166" t="s">
        <v>145</v>
      </c>
      <c r="BK175" s="168">
        <f>SUM(BK176:BK179)</f>
        <v>0</v>
      </c>
    </row>
    <row r="176" spans="2:65" s="1" customFormat="1" ht="31.5" customHeight="1">
      <c r="B176" s="38"/>
      <c r="C176" s="170" t="s">
        <v>218</v>
      </c>
      <c r="D176" s="170" t="s">
        <v>146</v>
      </c>
      <c r="E176" s="171" t="s">
        <v>638</v>
      </c>
      <c r="F176" s="285" t="s">
        <v>639</v>
      </c>
      <c r="G176" s="285"/>
      <c r="H176" s="285"/>
      <c r="I176" s="285"/>
      <c r="J176" s="172" t="s">
        <v>186</v>
      </c>
      <c r="K176" s="173">
        <v>1</v>
      </c>
      <c r="L176" s="286">
        <v>0</v>
      </c>
      <c r="M176" s="287"/>
      <c r="N176" s="288">
        <f>ROUND(L176*K176,2)</f>
        <v>0</v>
      </c>
      <c r="O176" s="288"/>
      <c r="P176" s="288"/>
      <c r="Q176" s="288"/>
      <c r="R176" s="40"/>
      <c r="T176" s="174" t="s">
        <v>22</v>
      </c>
      <c r="U176" s="47" t="s">
        <v>43</v>
      </c>
      <c r="V176" s="39"/>
      <c r="W176" s="175">
        <f>V176*K176</f>
        <v>0</v>
      </c>
      <c r="X176" s="175">
        <v>4.0050000000000002E-2</v>
      </c>
      <c r="Y176" s="175">
        <f>X176*K176</f>
        <v>4.0050000000000002E-2</v>
      </c>
      <c r="Z176" s="175">
        <v>0</v>
      </c>
      <c r="AA176" s="176">
        <f>Z176*K176</f>
        <v>0</v>
      </c>
      <c r="AR176" s="21" t="s">
        <v>159</v>
      </c>
      <c r="AT176" s="21" t="s">
        <v>146</v>
      </c>
      <c r="AU176" s="21" t="s">
        <v>124</v>
      </c>
      <c r="AY176" s="21" t="s">
        <v>145</v>
      </c>
      <c r="BE176" s="112">
        <f>IF(U176="základní",N176,0)</f>
        <v>0</v>
      </c>
      <c r="BF176" s="112">
        <f>IF(U176="snížená",N176,0)</f>
        <v>0</v>
      </c>
      <c r="BG176" s="112">
        <f>IF(U176="zákl. přenesená",N176,0)</f>
        <v>0</v>
      </c>
      <c r="BH176" s="112">
        <f>IF(U176="sníž. přenesená",N176,0)</f>
        <v>0</v>
      </c>
      <c r="BI176" s="112">
        <f>IF(U176="nulová",N176,0)</f>
        <v>0</v>
      </c>
      <c r="BJ176" s="21" t="s">
        <v>124</v>
      </c>
      <c r="BK176" s="112">
        <f>ROUND(L176*K176,2)</f>
        <v>0</v>
      </c>
      <c r="BL176" s="21" t="s">
        <v>159</v>
      </c>
      <c r="BM176" s="21" t="s">
        <v>640</v>
      </c>
    </row>
    <row r="177" spans="2:65" s="1" customFormat="1" ht="44.25" customHeight="1">
      <c r="B177" s="38"/>
      <c r="C177" s="170" t="s">
        <v>222</v>
      </c>
      <c r="D177" s="170" t="s">
        <v>146</v>
      </c>
      <c r="E177" s="171" t="s">
        <v>641</v>
      </c>
      <c r="F177" s="285" t="s">
        <v>642</v>
      </c>
      <c r="G177" s="285"/>
      <c r="H177" s="285"/>
      <c r="I177" s="285"/>
      <c r="J177" s="172" t="s">
        <v>186</v>
      </c>
      <c r="K177" s="173">
        <v>1</v>
      </c>
      <c r="L177" s="286">
        <v>0</v>
      </c>
      <c r="M177" s="287"/>
      <c r="N177" s="288">
        <f>ROUND(L177*K177,2)</f>
        <v>0</v>
      </c>
      <c r="O177" s="288"/>
      <c r="P177" s="288"/>
      <c r="Q177" s="288"/>
      <c r="R177" s="40"/>
      <c r="T177" s="174" t="s">
        <v>22</v>
      </c>
      <c r="U177" s="47" t="s">
        <v>43</v>
      </c>
      <c r="V177" s="39"/>
      <c r="W177" s="175">
        <f>V177*K177</f>
        <v>0</v>
      </c>
      <c r="X177" s="175">
        <v>5.9800000000000001E-3</v>
      </c>
      <c r="Y177" s="175">
        <f>X177*K177</f>
        <v>5.9800000000000001E-3</v>
      </c>
      <c r="Z177" s="175">
        <v>0</v>
      </c>
      <c r="AA177" s="176">
        <f>Z177*K177</f>
        <v>0</v>
      </c>
      <c r="AR177" s="21" t="s">
        <v>159</v>
      </c>
      <c r="AT177" s="21" t="s">
        <v>146</v>
      </c>
      <c r="AU177" s="21" t="s">
        <v>124</v>
      </c>
      <c r="AY177" s="21" t="s">
        <v>145</v>
      </c>
      <c r="BE177" s="112">
        <f>IF(U177="základní",N177,0)</f>
        <v>0</v>
      </c>
      <c r="BF177" s="112">
        <f>IF(U177="snížená",N177,0)</f>
        <v>0</v>
      </c>
      <c r="BG177" s="112">
        <f>IF(U177="zákl. přenesená",N177,0)</f>
        <v>0</v>
      </c>
      <c r="BH177" s="112">
        <f>IF(U177="sníž. přenesená",N177,0)</f>
        <v>0</v>
      </c>
      <c r="BI177" s="112">
        <f>IF(U177="nulová",N177,0)</f>
        <v>0</v>
      </c>
      <c r="BJ177" s="21" t="s">
        <v>124</v>
      </c>
      <c r="BK177" s="112">
        <f>ROUND(L177*K177,2)</f>
        <v>0</v>
      </c>
      <c r="BL177" s="21" t="s">
        <v>159</v>
      </c>
      <c r="BM177" s="21" t="s">
        <v>643</v>
      </c>
    </row>
    <row r="178" spans="2:65" s="1" customFormat="1" ht="31.5" customHeight="1">
      <c r="B178" s="38"/>
      <c r="C178" s="170" t="s">
        <v>10</v>
      </c>
      <c r="D178" s="170" t="s">
        <v>146</v>
      </c>
      <c r="E178" s="171" t="s">
        <v>644</v>
      </c>
      <c r="F178" s="285" t="s">
        <v>645</v>
      </c>
      <c r="G178" s="285"/>
      <c r="H178" s="285"/>
      <c r="I178" s="285"/>
      <c r="J178" s="172" t="s">
        <v>186</v>
      </c>
      <c r="K178" s="173">
        <v>1</v>
      </c>
      <c r="L178" s="286">
        <v>0</v>
      </c>
      <c r="M178" s="287"/>
      <c r="N178" s="288">
        <f>ROUND(L178*K178,2)</f>
        <v>0</v>
      </c>
      <c r="O178" s="288"/>
      <c r="P178" s="288"/>
      <c r="Q178" s="288"/>
      <c r="R178" s="40"/>
      <c r="T178" s="174" t="s">
        <v>22</v>
      </c>
      <c r="U178" s="47" t="s">
        <v>43</v>
      </c>
      <c r="V178" s="39"/>
      <c r="W178" s="175">
        <f>V178*K178</f>
        <v>0</v>
      </c>
      <c r="X178" s="175">
        <v>0</v>
      </c>
      <c r="Y178" s="175">
        <f>X178*K178</f>
        <v>0</v>
      </c>
      <c r="Z178" s="175">
        <v>0</v>
      </c>
      <c r="AA178" s="176">
        <f>Z178*K178</f>
        <v>0</v>
      </c>
      <c r="AR178" s="21" t="s">
        <v>159</v>
      </c>
      <c r="AT178" s="21" t="s">
        <v>146</v>
      </c>
      <c r="AU178" s="21" t="s">
        <v>124</v>
      </c>
      <c r="AY178" s="21" t="s">
        <v>145</v>
      </c>
      <c r="BE178" s="112">
        <f>IF(U178="základní",N178,0)</f>
        <v>0</v>
      </c>
      <c r="BF178" s="112">
        <f>IF(U178="snížená",N178,0)</f>
        <v>0</v>
      </c>
      <c r="BG178" s="112">
        <f>IF(U178="zákl. přenesená",N178,0)</f>
        <v>0</v>
      </c>
      <c r="BH178" s="112">
        <f>IF(U178="sníž. přenesená",N178,0)</f>
        <v>0</v>
      </c>
      <c r="BI178" s="112">
        <f>IF(U178="nulová",N178,0)</f>
        <v>0</v>
      </c>
      <c r="BJ178" s="21" t="s">
        <v>124</v>
      </c>
      <c r="BK178" s="112">
        <f>ROUND(L178*K178,2)</f>
        <v>0</v>
      </c>
      <c r="BL178" s="21" t="s">
        <v>159</v>
      </c>
      <c r="BM178" s="21" t="s">
        <v>646</v>
      </c>
    </row>
    <row r="179" spans="2:65" s="1" customFormat="1" ht="31.5" customHeight="1">
      <c r="B179" s="38"/>
      <c r="C179" s="170" t="s">
        <v>230</v>
      </c>
      <c r="D179" s="170" t="s">
        <v>146</v>
      </c>
      <c r="E179" s="171" t="s">
        <v>647</v>
      </c>
      <c r="F179" s="285" t="s">
        <v>648</v>
      </c>
      <c r="G179" s="285"/>
      <c r="H179" s="285"/>
      <c r="I179" s="285"/>
      <c r="J179" s="172" t="s">
        <v>186</v>
      </c>
      <c r="K179" s="173">
        <v>1</v>
      </c>
      <c r="L179" s="286">
        <v>0</v>
      </c>
      <c r="M179" s="287"/>
      <c r="N179" s="288">
        <f>ROUND(L179*K179,2)</f>
        <v>0</v>
      </c>
      <c r="O179" s="288"/>
      <c r="P179" s="288"/>
      <c r="Q179" s="288"/>
      <c r="R179" s="40"/>
      <c r="T179" s="174" t="s">
        <v>22</v>
      </c>
      <c r="U179" s="47" t="s">
        <v>43</v>
      </c>
      <c r="V179" s="39"/>
      <c r="W179" s="175">
        <f>V179*K179</f>
        <v>0</v>
      </c>
      <c r="X179" s="175">
        <v>1.9400000000000001E-3</v>
      </c>
      <c r="Y179" s="175">
        <f>X179*K179</f>
        <v>1.9400000000000001E-3</v>
      </c>
      <c r="Z179" s="175">
        <v>0</v>
      </c>
      <c r="AA179" s="176">
        <f>Z179*K179</f>
        <v>0</v>
      </c>
      <c r="AR179" s="21" t="s">
        <v>159</v>
      </c>
      <c r="AT179" s="21" t="s">
        <v>146</v>
      </c>
      <c r="AU179" s="21" t="s">
        <v>124</v>
      </c>
      <c r="AY179" s="21" t="s">
        <v>145</v>
      </c>
      <c r="BE179" s="112">
        <f>IF(U179="základní",N179,0)</f>
        <v>0</v>
      </c>
      <c r="BF179" s="112">
        <f>IF(U179="snížená",N179,0)</f>
        <v>0</v>
      </c>
      <c r="BG179" s="112">
        <f>IF(U179="zákl. přenesená",N179,0)</f>
        <v>0</v>
      </c>
      <c r="BH179" s="112">
        <f>IF(U179="sníž. přenesená",N179,0)</f>
        <v>0</v>
      </c>
      <c r="BI179" s="112">
        <f>IF(U179="nulová",N179,0)</f>
        <v>0</v>
      </c>
      <c r="BJ179" s="21" t="s">
        <v>124</v>
      </c>
      <c r="BK179" s="112">
        <f>ROUND(L179*K179,2)</f>
        <v>0</v>
      </c>
      <c r="BL179" s="21" t="s">
        <v>159</v>
      </c>
      <c r="BM179" s="21" t="s">
        <v>649</v>
      </c>
    </row>
    <row r="180" spans="2:65" s="9" customFormat="1" ht="29.85" customHeight="1">
      <c r="B180" s="159"/>
      <c r="C180" s="160"/>
      <c r="D180" s="169" t="s">
        <v>495</v>
      </c>
      <c r="E180" s="169"/>
      <c r="F180" s="169"/>
      <c r="G180" s="169"/>
      <c r="H180" s="169"/>
      <c r="I180" s="169"/>
      <c r="J180" s="169"/>
      <c r="K180" s="169"/>
      <c r="L180" s="169"/>
      <c r="M180" s="169"/>
      <c r="N180" s="300">
        <f>BK180</f>
        <v>0</v>
      </c>
      <c r="O180" s="301"/>
      <c r="P180" s="301"/>
      <c r="Q180" s="301"/>
      <c r="R180" s="162"/>
      <c r="T180" s="163"/>
      <c r="U180" s="160"/>
      <c r="V180" s="160"/>
      <c r="W180" s="164">
        <f>W181</f>
        <v>0</v>
      </c>
      <c r="X180" s="160"/>
      <c r="Y180" s="164">
        <f>Y181</f>
        <v>0</v>
      </c>
      <c r="Z180" s="160"/>
      <c r="AA180" s="165">
        <f>AA181</f>
        <v>0</v>
      </c>
      <c r="AR180" s="166" t="s">
        <v>81</v>
      </c>
      <c r="AT180" s="167" t="s">
        <v>75</v>
      </c>
      <c r="AU180" s="167" t="s">
        <v>81</v>
      </c>
      <c r="AY180" s="166" t="s">
        <v>145</v>
      </c>
      <c r="BK180" s="168">
        <f>BK181</f>
        <v>0</v>
      </c>
    </row>
    <row r="181" spans="2:65" s="1" customFormat="1" ht="31.5" customHeight="1">
      <c r="B181" s="38"/>
      <c r="C181" s="170" t="s">
        <v>236</v>
      </c>
      <c r="D181" s="170" t="s">
        <v>146</v>
      </c>
      <c r="E181" s="171" t="s">
        <v>600</v>
      </c>
      <c r="F181" s="285" t="s">
        <v>601</v>
      </c>
      <c r="G181" s="285"/>
      <c r="H181" s="285"/>
      <c r="I181" s="285"/>
      <c r="J181" s="172" t="s">
        <v>228</v>
      </c>
      <c r="K181" s="173">
        <v>5.8999999999999997E-2</v>
      </c>
      <c r="L181" s="286">
        <v>0</v>
      </c>
      <c r="M181" s="287"/>
      <c r="N181" s="288">
        <f>ROUND(L181*K181,2)</f>
        <v>0</v>
      </c>
      <c r="O181" s="288"/>
      <c r="P181" s="288"/>
      <c r="Q181" s="288"/>
      <c r="R181" s="40"/>
      <c r="T181" s="174" t="s">
        <v>22</v>
      </c>
      <c r="U181" s="47" t="s">
        <v>43</v>
      </c>
      <c r="V181" s="39"/>
      <c r="W181" s="175">
        <f>V181*K181</f>
        <v>0</v>
      </c>
      <c r="X181" s="175">
        <v>0</v>
      </c>
      <c r="Y181" s="175">
        <f>X181*K181</f>
        <v>0</v>
      </c>
      <c r="Z181" s="175">
        <v>0</v>
      </c>
      <c r="AA181" s="176">
        <f>Z181*K181</f>
        <v>0</v>
      </c>
      <c r="AR181" s="21" t="s">
        <v>159</v>
      </c>
      <c r="AT181" s="21" t="s">
        <v>146</v>
      </c>
      <c r="AU181" s="21" t="s">
        <v>124</v>
      </c>
      <c r="AY181" s="21" t="s">
        <v>145</v>
      </c>
      <c r="BE181" s="112">
        <f>IF(U181="základní",N181,0)</f>
        <v>0</v>
      </c>
      <c r="BF181" s="112">
        <f>IF(U181="snížená",N181,0)</f>
        <v>0</v>
      </c>
      <c r="BG181" s="112">
        <f>IF(U181="zákl. přenesená",N181,0)</f>
        <v>0</v>
      </c>
      <c r="BH181" s="112">
        <f>IF(U181="sníž. přenesená",N181,0)</f>
        <v>0</v>
      </c>
      <c r="BI181" s="112">
        <f>IF(U181="nulová",N181,0)</f>
        <v>0</v>
      </c>
      <c r="BJ181" s="21" t="s">
        <v>124</v>
      </c>
      <c r="BK181" s="112">
        <f>ROUND(L181*K181,2)</f>
        <v>0</v>
      </c>
      <c r="BL181" s="21" t="s">
        <v>159</v>
      </c>
      <c r="BM181" s="21" t="s">
        <v>650</v>
      </c>
    </row>
    <row r="182" spans="2:65" s="1" customFormat="1" ht="49.9" customHeight="1">
      <c r="B182" s="38"/>
      <c r="C182" s="39"/>
      <c r="D182" s="161" t="s">
        <v>486</v>
      </c>
      <c r="E182" s="39"/>
      <c r="F182" s="39"/>
      <c r="G182" s="39"/>
      <c r="H182" s="39"/>
      <c r="I182" s="39"/>
      <c r="J182" s="39"/>
      <c r="K182" s="39"/>
      <c r="L182" s="39"/>
      <c r="M182" s="39"/>
      <c r="N182" s="302">
        <f t="shared" ref="N182:N187" si="5">BK182</f>
        <v>0</v>
      </c>
      <c r="O182" s="303"/>
      <c r="P182" s="303"/>
      <c r="Q182" s="303"/>
      <c r="R182" s="40"/>
      <c r="T182" s="145"/>
      <c r="U182" s="39"/>
      <c r="V182" s="39"/>
      <c r="W182" s="39"/>
      <c r="X182" s="39"/>
      <c r="Y182" s="39"/>
      <c r="Z182" s="39"/>
      <c r="AA182" s="81"/>
      <c r="AT182" s="21" t="s">
        <v>75</v>
      </c>
      <c r="AU182" s="21" t="s">
        <v>76</v>
      </c>
      <c r="AY182" s="21" t="s">
        <v>487</v>
      </c>
      <c r="BK182" s="112">
        <f>SUM(BK183:BK187)</f>
        <v>0</v>
      </c>
    </row>
    <row r="183" spans="2:65" s="1" customFormat="1" ht="22.35" customHeight="1">
      <c r="B183" s="38"/>
      <c r="C183" s="189" t="s">
        <v>22</v>
      </c>
      <c r="D183" s="189" t="s">
        <v>146</v>
      </c>
      <c r="E183" s="190" t="s">
        <v>22</v>
      </c>
      <c r="F183" s="295" t="s">
        <v>22</v>
      </c>
      <c r="G183" s="295"/>
      <c r="H183" s="295"/>
      <c r="I183" s="295"/>
      <c r="J183" s="191" t="s">
        <v>22</v>
      </c>
      <c r="K183" s="192"/>
      <c r="L183" s="286"/>
      <c r="M183" s="288"/>
      <c r="N183" s="288">
        <f t="shared" si="5"/>
        <v>0</v>
      </c>
      <c r="O183" s="288"/>
      <c r="P183" s="288"/>
      <c r="Q183" s="288"/>
      <c r="R183" s="40"/>
      <c r="T183" s="174" t="s">
        <v>22</v>
      </c>
      <c r="U183" s="193" t="s">
        <v>43</v>
      </c>
      <c r="V183" s="39"/>
      <c r="W183" s="39"/>
      <c r="X183" s="39"/>
      <c r="Y183" s="39"/>
      <c r="Z183" s="39"/>
      <c r="AA183" s="81"/>
      <c r="AT183" s="21" t="s">
        <v>487</v>
      </c>
      <c r="AU183" s="21" t="s">
        <v>81</v>
      </c>
      <c r="AY183" s="21" t="s">
        <v>487</v>
      </c>
      <c r="BE183" s="112">
        <f>IF(U183="základní",N183,0)</f>
        <v>0</v>
      </c>
      <c r="BF183" s="112">
        <f>IF(U183="snížená",N183,0)</f>
        <v>0</v>
      </c>
      <c r="BG183" s="112">
        <f>IF(U183="zákl. přenesená",N183,0)</f>
        <v>0</v>
      </c>
      <c r="BH183" s="112">
        <f>IF(U183="sníž. přenesená",N183,0)</f>
        <v>0</v>
      </c>
      <c r="BI183" s="112">
        <f>IF(U183="nulová",N183,0)</f>
        <v>0</v>
      </c>
      <c r="BJ183" s="21" t="s">
        <v>124</v>
      </c>
      <c r="BK183" s="112">
        <f>L183*K183</f>
        <v>0</v>
      </c>
    </row>
    <row r="184" spans="2:65" s="1" customFormat="1" ht="22.35" customHeight="1">
      <c r="B184" s="38"/>
      <c r="C184" s="189" t="s">
        <v>22</v>
      </c>
      <c r="D184" s="189" t="s">
        <v>146</v>
      </c>
      <c r="E184" s="190" t="s">
        <v>22</v>
      </c>
      <c r="F184" s="295" t="s">
        <v>22</v>
      </c>
      <c r="G184" s="295"/>
      <c r="H184" s="295"/>
      <c r="I184" s="295"/>
      <c r="J184" s="191" t="s">
        <v>22</v>
      </c>
      <c r="K184" s="192"/>
      <c r="L184" s="286"/>
      <c r="M184" s="288"/>
      <c r="N184" s="288">
        <f t="shared" si="5"/>
        <v>0</v>
      </c>
      <c r="O184" s="288"/>
      <c r="P184" s="288"/>
      <c r="Q184" s="288"/>
      <c r="R184" s="40"/>
      <c r="T184" s="174" t="s">
        <v>22</v>
      </c>
      <c r="U184" s="193" t="s">
        <v>43</v>
      </c>
      <c r="V184" s="39"/>
      <c r="W184" s="39"/>
      <c r="X184" s="39"/>
      <c r="Y184" s="39"/>
      <c r="Z184" s="39"/>
      <c r="AA184" s="81"/>
      <c r="AT184" s="21" t="s">
        <v>487</v>
      </c>
      <c r="AU184" s="21" t="s">
        <v>81</v>
      </c>
      <c r="AY184" s="21" t="s">
        <v>487</v>
      </c>
      <c r="BE184" s="112">
        <f>IF(U184="základní",N184,0)</f>
        <v>0</v>
      </c>
      <c r="BF184" s="112">
        <f>IF(U184="snížená",N184,0)</f>
        <v>0</v>
      </c>
      <c r="BG184" s="112">
        <f>IF(U184="zákl. přenesená",N184,0)</f>
        <v>0</v>
      </c>
      <c r="BH184" s="112">
        <f>IF(U184="sníž. přenesená",N184,0)</f>
        <v>0</v>
      </c>
      <c r="BI184" s="112">
        <f>IF(U184="nulová",N184,0)</f>
        <v>0</v>
      </c>
      <c r="BJ184" s="21" t="s">
        <v>124</v>
      </c>
      <c r="BK184" s="112">
        <f>L184*K184</f>
        <v>0</v>
      </c>
    </row>
    <row r="185" spans="2:65" s="1" customFormat="1" ht="22.35" customHeight="1">
      <c r="B185" s="38"/>
      <c r="C185" s="189" t="s">
        <v>22</v>
      </c>
      <c r="D185" s="189" t="s">
        <v>146</v>
      </c>
      <c r="E185" s="190" t="s">
        <v>22</v>
      </c>
      <c r="F185" s="295" t="s">
        <v>22</v>
      </c>
      <c r="G185" s="295"/>
      <c r="H185" s="295"/>
      <c r="I185" s="295"/>
      <c r="J185" s="191" t="s">
        <v>22</v>
      </c>
      <c r="K185" s="192"/>
      <c r="L185" s="286"/>
      <c r="M185" s="288"/>
      <c r="N185" s="288">
        <f t="shared" si="5"/>
        <v>0</v>
      </c>
      <c r="O185" s="288"/>
      <c r="P185" s="288"/>
      <c r="Q185" s="288"/>
      <c r="R185" s="40"/>
      <c r="T185" s="174" t="s">
        <v>22</v>
      </c>
      <c r="U185" s="193" t="s">
        <v>43</v>
      </c>
      <c r="V185" s="39"/>
      <c r="W185" s="39"/>
      <c r="X185" s="39"/>
      <c r="Y185" s="39"/>
      <c r="Z185" s="39"/>
      <c r="AA185" s="81"/>
      <c r="AT185" s="21" t="s">
        <v>487</v>
      </c>
      <c r="AU185" s="21" t="s">
        <v>81</v>
      </c>
      <c r="AY185" s="21" t="s">
        <v>487</v>
      </c>
      <c r="BE185" s="112">
        <f>IF(U185="základní",N185,0)</f>
        <v>0</v>
      </c>
      <c r="BF185" s="112">
        <f>IF(U185="snížená",N185,0)</f>
        <v>0</v>
      </c>
      <c r="BG185" s="112">
        <f>IF(U185="zákl. přenesená",N185,0)</f>
        <v>0</v>
      </c>
      <c r="BH185" s="112">
        <f>IF(U185="sníž. přenesená",N185,0)</f>
        <v>0</v>
      </c>
      <c r="BI185" s="112">
        <f>IF(U185="nulová",N185,0)</f>
        <v>0</v>
      </c>
      <c r="BJ185" s="21" t="s">
        <v>124</v>
      </c>
      <c r="BK185" s="112">
        <f>L185*K185</f>
        <v>0</v>
      </c>
    </row>
    <row r="186" spans="2:65" s="1" customFormat="1" ht="22.35" customHeight="1">
      <c r="B186" s="38"/>
      <c r="C186" s="189" t="s">
        <v>22</v>
      </c>
      <c r="D186" s="189" t="s">
        <v>146</v>
      </c>
      <c r="E186" s="190" t="s">
        <v>22</v>
      </c>
      <c r="F186" s="295" t="s">
        <v>22</v>
      </c>
      <c r="G186" s="295"/>
      <c r="H186" s="295"/>
      <c r="I186" s="295"/>
      <c r="J186" s="191" t="s">
        <v>22</v>
      </c>
      <c r="K186" s="192"/>
      <c r="L186" s="286"/>
      <c r="M186" s="288"/>
      <c r="N186" s="288">
        <f t="shared" si="5"/>
        <v>0</v>
      </c>
      <c r="O186" s="288"/>
      <c r="P186" s="288"/>
      <c r="Q186" s="288"/>
      <c r="R186" s="40"/>
      <c r="T186" s="174" t="s">
        <v>22</v>
      </c>
      <c r="U186" s="193" t="s">
        <v>43</v>
      </c>
      <c r="V186" s="39"/>
      <c r="W186" s="39"/>
      <c r="X186" s="39"/>
      <c r="Y186" s="39"/>
      <c r="Z186" s="39"/>
      <c r="AA186" s="81"/>
      <c r="AT186" s="21" t="s">
        <v>487</v>
      </c>
      <c r="AU186" s="21" t="s">
        <v>81</v>
      </c>
      <c r="AY186" s="21" t="s">
        <v>487</v>
      </c>
      <c r="BE186" s="112">
        <f>IF(U186="základní",N186,0)</f>
        <v>0</v>
      </c>
      <c r="BF186" s="112">
        <f>IF(U186="snížená",N186,0)</f>
        <v>0</v>
      </c>
      <c r="BG186" s="112">
        <f>IF(U186="zákl. přenesená",N186,0)</f>
        <v>0</v>
      </c>
      <c r="BH186" s="112">
        <f>IF(U186="sníž. přenesená",N186,0)</f>
        <v>0</v>
      </c>
      <c r="BI186" s="112">
        <f>IF(U186="nulová",N186,0)</f>
        <v>0</v>
      </c>
      <c r="BJ186" s="21" t="s">
        <v>124</v>
      </c>
      <c r="BK186" s="112">
        <f>L186*K186</f>
        <v>0</v>
      </c>
    </row>
    <row r="187" spans="2:65" s="1" customFormat="1" ht="22.35" customHeight="1">
      <c r="B187" s="38"/>
      <c r="C187" s="189" t="s">
        <v>22</v>
      </c>
      <c r="D187" s="189" t="s">
        <v>146</v>
      </c>
      <c r="E187" s="190" t="s">
        <v>22</v>
      </c>
      <c r="F187" s="295" t="s">
        <v>22</v>
      </c>
      <c r="G187" s="295"/>
      <c r="H187" s="295"/>
      <c r="I187" s="295"/>
      <c r="J187" s="191" t="s">
        <v>22</v>
      </c>
      <c r="K187" s="192"/>
      <c r="L187" s="286"/>
      <c r="M187" s="288"/>
      <c r="N187" s="288">
        <f t="shared" si="5"/>
        <v>0</v>
      </c>
      <c r="O187" s="288"/>
      <c r="P187" s="288"/>
      <c r="Q187" s="288"/>
      <c r="R187" s="40"/>
      <c r="T187" s="174" t="s">
        <v>22</v>
      </c>
      <c r="U187" s="193" t="s">
        <v>43</v>
      </c>
      <c r="V187" s="59"/>
      <c r="W187" s="59"/>
      <c r="X187" s="59"/>
      <c r="Y187" s="59"/>
      <c r="Z187" s="59"/>
      <c r="AA187" s="61"/>
      <c r="AT187" s="21" t="s">
        <v>487</v>
      </c>
      <c r="AU187" s="21" t="s">
        <v>81</v>
      </c>
      <c r="AY187" s="21" t="s">
        <v>487</v>
      </c>
      <c r="BE187" s="112">
        <f>IF(U187="základní",N187,0)</f>
        <v>0</v>
      </c>
      <c r="BF187" s="112">
        <f>IF(U187="snížená",N187,0)</f>
        <v>0</v>
      </c>
      <c r="BG187" s="112">
        <f>IF(U187="zákl. přenesená",N187,0)</f>
        <v>0</v>
      </c>
      <c r="BH187" s="112">
        <f>IF(U187="sníž. přenesená",N187,0)</f>
        <v>0</v>
      </c>
      <c r="BI187" s="112">
        <f>IF(U187="nulová",N187,0)</f>
        <v>0</v>
      </c>
      <c r="BJ187" s="21" t="s">
        <v>124</v>
      </c>
      <c r="BK187" s="112">
        <f>L187*K187</f>
        <v>0</v>
      </c>
    </row>
    <row r="188" spans="2:65" s="1" customFormat="1" ht="6.95" customHeight="1">
      <c r="B188" s="62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4"/>
    </row>
  </sheetData>
  <sheetProtection algorithmName="SHA-512" hashValue="E6R4MNkcma6IfkzJ4XlzlOjnl+R+DMk1W48P3cqsyTOVJHdjM3DM1dJtk2ARdVcNS+5k+ukk96bbOBUbeonaEg==" saltValue="s79BUwnE+htEMlHqlO17/Q==" spinCount="100000" sheet="1" objects="1" scenarios="1" formatCells="0" formatColumns="0" formatRows="0" sort="0" autoFilter="0"/>
  <mergeCells count="191">
    <mergeCell ref="H1:K1"/>
    <mergeCell ref="S2:AC2"/>
    <mergeCell ref="F187:I187"/>
    <mergeCell ref="L187:M187"/>
    <mergeCell ref="N187:Q187"/>
    <mergeCell ref="N121:Q121"/>
    <mergeCell ref="N122:Q122"/>
    <mergeCell ref="N123:Q123"/>
    <mergeCell ref="N172:Q172"/>
    <mergeCell ref="N175:Q175"/>
    <mergeCell ref="N180:Q180"/>
    <mergeCell ref="N182:Q182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79:I179"/>
    <mergeCell ref="L179:M179"/>
    <mergeCell ref="N179:Q179"/>
    <mergeCell ref="F181:I181"/>
    <mergeCell ref="L181:M181"/>
    <mergeCell ref="N181:Q181"/>
    <mergeCell ref="F183:I183"/>
    <mergeCell ref="L183:M183"/>
    <mergeCell ref="N183:Q183"/>
    <mergeCell ref="F174:I174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69:I169"/>
    <mergeCell ref="L169:M169"/>
    <mergeCell ref="N169:Q169"/>
    <mergeCell ref="F170:I170"/>
    <mergeCell ref="L170:M170"/>
    <mergeCell ref="N170:Q170"/>
    <mergeCell ref="F171:I171"/>
    <mergeCell ref="F173:I173"/>
    <mergeCell ref="L173:M173"/>
    <mergeCell ref="N173:Q173"/>
    <mergeCell ref="F164:I164"/>
    <mergeCell ref="F165:I165"/>
    <mergeCell ref="L165:M165"/>
    <mergeCell ref="N165:Q165"/>
    <mergeCell ref="F166:I166"/>
    <mergeCell ref="F167:I167"/>
    <mergeCell ref="L167:M167"/>
    <mergeCell ref="N167:Q167"/>
    <mergeCell ref="F168:I168"/>
    <mergeCell ref="F157:I157"/>
    <mergeCell ref="F158:I158"/>
    <mergeCell ref="F159:I159"/>
    <mergeCell ref="F160:I160"/>
    <mergeCell ref="F161:I161"/>
    <mergeCell ref="F162:I162"/>
    <mergeCell ref="F163:I163"/>
    <mergeCell ref="L163:M163"/>
    <mergeCell ref="N163:Q163"/>
    <mergeCell ref="F152:I152"/>
    <mergeCell ref="F153:I153"/>
    <mergeCell ref="L153:M153"/>
    <mergeCell ref="N153:Q153"/>
    <mergeCell ref="F154:I154"/>
    <mergeCell ref="L154:M154"/>
    <mergeCell ref="N154:Q154"/>
    <mergeCell ref="F155:I155"/>
    <mergeCell ref="F156:I156"/>
    <mergeCell ref="L156:M156"/>
    <mergeCell ref="N156:Q156"/>
    <mergeCell ref="F145:I145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F139:I139"/>
    <mergeCell ref="L139:M139"/>
    <mergeCell ref="N139:Q139"/>
    <mergeCell ref="F140:I140"/>
    <mergeCell ref="F141:I141"/>
    <mergeCell ref="F142:I142"/>
    <mergeCell ref="F143:I143"/>
    <mergeCell ref="F144:I144"/>
    <mergeCell ref="L144:M144"/>
    <mergeCell ref="N144:Q144"/>
    <mergeCell ref="F134:I134"/>
    <mergeCell ref="L134:M134"/>
    <mergeCell ref="N134:Q134"/>
    <mergeCell ref="F135:I135"/>
    <mergeCell ref="L135:M135"/>
    <mergeCell ref="N135:Q135"/>
    <mergeCell ref="F136:I136"/>
    <mergeCell ref="F137:I137"/>
    <mergeCell ref="F138:I138"/>
    <mergeCell ref="F129:I129"/>
    <mergeCell ref="F130:I130"/>
    <mergeCell ref="L130:M130"/>
    <mergeCell ref="N130:Q130"/>
    <mergeCell ref="F131:I131"/>
    <mergeCell ref="F132:I132"/>
    <mergeCell ref="L132:M132"/>
    <mergeCell ref="N132:Q132"/>
    <mergeCell ref="F133:I133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F128:I128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83:D188">
      <formula1>"K, M"</formula1>
    </dataValidation>
    <dataValidation type="list" allowBlank="1" showInputMessage="1" showErrorMessage="1" error="Povoleny jsou hodnoty základní, snížená, zákl. přenesená, sníž. přenesená, nulová." sqref="U183:U18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1713 - TUL - stavební úpr...</vt:lpstr>
      <vt:lpstr>01 - Venkovní vodovod</vt:lpstr>
      <vt:lpstr>02 - Vsazení šachty na ka...</vt:lpstr>
      <vt:lpstr>'01 - Venkovní vodovod'!Názvy_tisku</vt:lpstr>
      <vt:lpstr>'02 - Vsazení šachty na ka...'!Názvy_tisku</vt:lpstr>
      <vt:lpstr>'1713 - TUL - stavební úpr...'!Názvy_tisku</vt:lpstr>
      <vt:lpstr>'Rekapitulace stavby'!Názvy_tisku</vt:lpstr>
      <vt:lpstr>'01 - Venkovní vodovod'!Oblast_tisku</vt:lpstr>
      <vt:lpstr>'02 - Vsazení šachty na ka...'!Oblast_tisku</vt:lpstr>
      <vt:lpstr>'1713 - TUL - stavební úpr...'!Oblast_tisku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Michal-PC\Michal</dc:creator>
  <cp:lastModifiedBy>Michal</cp:lastModifiedBy>
  <dcterms:created xsi:type="dcterms:W3CDTF">2017-06-19T12:04:24Z</dcterms:created>
  <dcterms:modified xsi:type="dcterms:W3CDTF">2017-06-19T12:04:28Z</dcterms:modified>
</cp:coreProperties>
</file>