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715" windowHeight="10950" activeTab="1"/>
  </bookViews>
  <sheets>
    <sheet name="Rekapitulace stavby" sheetId="1" r:id="rId1"/>
    <sheet name="Objekt1 - Úprava sociální..." sheetId="2" r:id="rId2"/>
  </sheets>
  <definedNames>
    <definedName name="_xlnm._FilterDatabase" localSheetId="1" hidden="1">'Objekt1 - Úprava sociální...'!$C$138:$K$449</definedName>
    <definedName name="_xlnm.Print_Area" localSheetId="1">'Objekt1 - Úprava sociální...'!$C$4:$J$39,'Objekt1 - Úprava sociální...'!$C$50:$J$76,'Objekt1 - Úprava sociální...'!$C$126:$J$449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'Objekt1 - Úprava sociální...'!$138:$138</definedName>
  </definedNames>
  <calcPr calcId="162913"/>
</workbook>
</file>

<file path=xl/sharedStrings.xml><?xml version="1.0" encoding="utf-8"?>
<sst xmlns="http://schemas.openxmlformats.org/spreadsheetml/2006/main" count="3577" uniqueCount="669">
  <si>
    <t>Export Komplet</t>
  </si>
  <si>
    <t/>
  </si>
  <si>
    <t>2.0</t>
  </si>
  <si>
    <t>ZAMOK</t>
  </si>
  <si>
    <t>False</t>
  </si>
  <si>
    <t>{8f749033-b3c1-40cd-8a21-d2ca142b4782}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</si>
  <si>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</si>
  <si>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</si>
  <si>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</si>
  <si>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</si>
  <si>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</si>
  <si>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</si>
  <si>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</si>
  <si>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</si>
  <si>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</si>
  <si>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</si>
  <si>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</si>
  <si>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Rozpocet_TUL budova H, úpr.soc. zařízení_odemceny</t>
  </si>
  <si>
    <t>KSO:</t>
  </si>
  <si>
    <t>CC-CZ:</t>
  </si>
  <si>
    <t>Místo:</t>
  </si>
  <si>
    <t xml:space="preserve"> </t>
  </si>
  <si>
    <t>Datum:</t>
  </si>
  <si>
    <t>19. 4. 2023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</si>
  <si>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</si>
  <si>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</si>
  <si>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</si>
  <si>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</si>
  <si>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</si>
  <si>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</si>
  <si>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</si>
  <si>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</si>
  <si>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</si>
  <si>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</si>
  <si>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</si>
  <si>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</si>
  <si>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</si>
  <si>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</si>
  <si>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</si>
  <si>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</si>
  <si>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</si>
  <si>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</si>
  <si>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</si>
  <si>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</si>
  <si>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</si>
  <si>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</si>
  <si>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</si>
  <si>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</si>
  <si>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</si>
  <si>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</si>
  <si>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</si>
  <si>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</si>
  <si>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</si>
  <si>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</si>
  <si>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</si>
  <si>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</si>
  <si>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</si>
  <si>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</si>
  <si>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</si>
  <si>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</si>
  <si>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</si>
  <si>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</si>
  <si>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</si>
  <si>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</si>
  <si>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</si>
  <si>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</si>
  <si>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</si>
  <si>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</si>
  <si>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</si>
  <si>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</si>
  <si>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</si>
  <si>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</si>
  <si>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</si>
  <si>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</si>
  <si>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</si>
  <si>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</si>
  <si>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</si>
  <si>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Objekt1</t>
  </si>
  <si>
    <t>Úprava sociálního zařízení</t>
  </si>
  <si>
    <t>STA</t>
  </si>
  <si>
    <t>1</t>
  </si>
  <si>
    <t>{dc48954f-d0f2-4c43-896f-239feb5702a1}</t>
  </si>
  <si>
    <t>2</t>
  </si>
  <si>
    <t>KRYCÍ LIST SOUPISU PRACÍ</t>
  </si>
  <si>
    <t>Objekt:</t>
  </si>
  <si>
    <t>Objekt1 - Úprava sociálního zařízení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</si>
  <si>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</si>
  <si>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</si>
  <si>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</si>
  <si>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</si>
  <si>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</si>
  <si>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</si>
  <si>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</si>
  <si>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</si>
  <si>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</si>
  <si>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</si>
  <si>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94 - Lešení 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</si>
  <si>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</si>
  <si>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</si>
  <si>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</si>
  <si>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</si>
  <si>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</si>
  <si>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</si>
  <si>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</si>
  <si>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</si>
  <si>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</si>
  <si>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</si>
  <si>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</si>
  <si>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</si>
  <si>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</si>
  <si>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</si>
  <si>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</si>
  <si>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</si>
  <si>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</si>
  <si>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</si>
  <si>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</si>
  <si>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</si>
  <si>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</si>
  <si>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</si>
  <si>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</si>
  <si>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</si>
  <si>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</si>
  <si>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</si>
  <si>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</si>
  <si>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</si>
  <si>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</si>
  <si>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</si>
  <si>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</si>
  <si>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</si>
  <si>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</si>
  <si>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</si>
  <si>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</si>
  <si>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</si>
  <si>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</si>
  <si>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pl do 0,0225 m2 ve zdivu nadzákladovém cihlami pálenými tl do 300 mm</t>
  </si>
  <si>
    <t>kus</t>
  </si>
  <si>
    <t>4</t>
  </si>
  <si>
    <t>6</t>
  </si>
  <si>
    <t>Úpravy povrchů, podlahy a osazování výplní</t>
  </si>
  <si>
    <t>612321141</t>
  </si>
  <si>
    <t>Omítka vápenocementová vnitřních ploch nanášená ručně dvouvrstvá, tloušťky jádrové omítky do 10 mm a tloušťky štuku do 3 mm štuková svislých konstrukcí stěn</t>
  </si>
  <si>
    <t>m2</t>
  </si>
  <si>
    <t>-1458154143</t>
  </si>
  <si>
    <t>9</t>
  </si>
  <si>
    <t>Ostatní konstrukce a práce</t>
  </si>
  <si>
    <t>952901111</t>
  </si>
  <si>
    <t>Vyčištění budov bytové a občanské výstavby při výšce podlaží do 4 m</t>
  </si>
  <si>
    <t>12</t>
  </si>
  <si>
    <t>VV</t>
  </si>
  <si>
    <t>7,0*6,5     "soc.zařízení 3.NP</t>
  </si>
  <si>
    <t>Součet</t>
  </si>
  <si>
    <t>96</t>
  </si>
  <si>
    <t>Bourání konstrukcí</t>
  </si>
  <si>
    <t>962031132</t>
  </si>
  <si>
    <t>Bourání příček z cihel pálených na MVC tl do 100 mm</t>
  </si>
  <si>
    <t>18</t>
  </si>
  <si>
    <t>"v.č.TUL-H-IW-001 půdorys 2. až 7.patra</t>
  </si>
  <si>
    <t>(1,8+1,2)*2,2-(0,6*1,97)*2     "WC ženy 3.NP</t>
  </si>
  <si>
    <t>(1,8+1,2*2)*2,2-(0,6*1,97*2)    "WC muži 3.NP</t>
  </si>
  <si>
    <t>5</t>
  </si>
  <si>
    <t>968072455</t>
  </si>
  <si>
    <t>Vybourání kovových dveřních zárubní pl do 2 m2</t>
  </si>
  <si>
    <t>20</t>
  </si>
  <si>
    <t>2    "WC ženy 3.NP</t>
  </si>
  <si>
    <t>2    "WC muži 3.NP</t>
  </si>
  <si>
    <t>978059541</t>
  </si>
  <si>
    <t>Odsekání a odebrání obkladů stěn z vnitřních obkládaček plochy přes 1 m2</t>
  </si>
  <si>
    <t>22</t>
  </si>
  <si>
    <t xml:space="preserve">  "WC ženy 3.NP</t>
  </si>
  <si>
    <t>(1,35+2,2)*2*2,0 -(0,6*1,97)       "úklid.komora</t>
  </si>
  <si>
    <t>(3,25+2,2)*2*2,0+(1,8+1,2)*2,0*2-(0,6*1,97)*5-(0,8*1,97)  "WC</t>
  </si>
  <si>
    <t>(3,6+2,2)*2*2,0-(0,8*1,97)*2   "předsíň</t>
  </si>
  <si>
    <t>(0,6+1,55+0,6)*1,5   "kuchyňka</t>
  </si>
  <si>
    <t>Mezisoučet</t>
  </si>
  <si>
    <t xml:space="preserve"> "WC muži 3.NP</t>
  </si>
  <si>
    <t>(3,6+2,2)*2*2,0-(0,8*1,97)*2  "předsíň</t>
  </si>
  <si>
    <t>(3,25+2,2)*2*2,0+(1,8+1,2*2)*2*2,0 *2 -(0,6*1,97)*4-(0,8*1,97)  "WC</t>
  </si>
  <si>
    <t>94</t>
  </si>
  <si>
    <t xml:space="preserve">Lešení </t>
  </si>
  <si>
    <t>7</t>
  </si>
  <si>
    <t>949101111</t>
  </si>
  <si>
    <t>Lešení pomocné pro objekty pozemních staveb s lešeňovou podlahou v do 1,9 m zatížení do 150 kg/m2</t>
  </si>
  <si>
    <t>24</t>
  </si>
  <si>
    <t>997</t>
  </si>
  <si>
    <t>Přesun sutě</t>
  </si>
  <si>
    <t>8</t>
  </si>
  <si>
    <t>997013117</t>
  </si>
  <si>
    <t>Vnitrostaveništní doprava suti a vybouraných hmot vodorovně do 50 m svisle s použitím mechanizace pro budovy a haly výšky přes 21 do 24 m</t>
  </si>
  <si>
    <t>t</t>
  </si>
  <si>
    <t>-846745163</t>
  </si>
  <si>
    <t>997013501</t>
  </si>
  <si>
    <t>Odvoz suti a vybouraných hmot na skládku nebo meziskládku do 1 km se složením</t>
  </si>
  <si>
    <t>28</t>
  </si>
  <si>
    <t>10</t>
  </si>
  <si>
    <t>997013509</t>
  </si>
  <si>
    <t>Příplatek k odvozu suti a vybouraných hmot na skládku ZKD 1 km přes 1 km</t>
  </si>
  <si>
    <t>30</t>
  </si>
  <si>
    <t>14,894*29</t>
  </si>
  <si>
    <t>11</t>
  </si>
  <si>
    <t>997013603</t>
  </si>
  <si>
    <t>Poplatek za uložení na skládce (skládkovné) stavebního odpadu cihelného kód odpadu 17 01 02</t>
  </si>
  <si>
    <t>32</t>
  </si>
  <si>
    <t>998</t>
  </si>
  <si>
    <t>Přesun hmot</t>
  </si>
  <si>
    <t>998012023</t>
  </si>
  <si>
    <t>Přesun hmot pro budovy monolitické v přes 12 do 24 m</t>
  </si>
  <si>
    <t>34</t>
  </si>
  <si>
    <t>PSV</t>
  </si>
  <si>
    <t>Práce a dodávky PSV</t>
  </si>
  <si>
    <t>725</t>
  </si>
  <si>
    <t>Zdravotechnika - zařizovací předměty</t>
  </si>
  <si>
    <t>13</t>
  </si>
  <si>
    <t>725110814</t>
  </si>
  <si>
    <t>Demontáž klozetu Kombi</t>
  </si>
  <si>
    <t>soubor</t>
  </si>
  <si>
    <t>16</t>
  </si>
  <si>
    <t>36</t>
  </si>
  <si>
    <t>14</t>
  </si>
  <si>
    <t>725122817</t>
  </si>
  <si>
    <t>Demontáž pisoárových stání bez nádrže a jedním záchodkem</t>
  </si>
  <si>
    <t>38</t>
  </si>
  <si>
    <t>M</t>
  </si>
  <si>
    <t>64236041</t>
  </si>
  <si>
    <t>klozet keramický bílý závěsný hluboké splachování</t>
  </si>
  <si>
    <t>2092813785</t>
  </si>
  <si>
    <t>725210821</t>
  </si>
  <si>
    <t>Demontáž umyvadel bez výtokových armatur</t>
  </si>
  <si>
    <t>40</t>
  </si>
  <si>
    <t>17</t>
  </si>
  <si>
    <t>725310823</t>
  </si>
  <si>
    <t>Demontáž dřez jednoduchý vestavěný v kuchyňských sestavách bez výtokových armatur</t>
  </si>
  <si>
    <t>42</t>
  </si>
  <si>
    <t>1   "kuchyňka 3.NP</t>
  </si>
  <si>
    <t>725330840</t>
  </si>
  <si>
    <t>Demontáž výlevka litinová nebo ocelová</t>
  </si>
  <si>
    <t>44</t>
  </si>
  <si>
    <t>1    "WC ženy, úklid.komora 3.NP</t>
  </si>
  <si>
    <t>19</t>
  </si>
  <si>
    <t>725820801</t>
  </si>
  <si>
    <t>Demontáž baterie nástěnné do G 3 / 4</t>
  </si>
  <si>
    <t>46</t>
  </si>
  <si>
    <t>2+1    "WC ženy 3.NP a úklid.komora</t>
  </si>
  <si>
    <t>1    "kuchyňka</t>
  </si>
  <si>
    <t>725850800</t>
  </si>
  <si>
    <t>Demontáž ventilů odpadních</t>
  </si>
  <si>
    <t>48</t>
  </si>
  <si>
    <t>2+1  "WC ženy, úklid.komora 3.NP</t>
  </si>
  <si>
    <t xml:space="preserve">1    "kuchyňka </t>
  </si>
  <si>
    <t>725990811.R</t>
  </si>
  <si>
    <t>Demontáž sanitárního zařízení</t>
  </si>
  <si>
    <t>50</t>
  </si>
  <si>
    <t>5    "WC ženy - kazety mýdlo ručníky 3.NP</t>
  </si>
  <si>
    <t>5     "WC muži - dtto 3.NP</t>
  </si>
  <si>
    <t>725991811.R</t>
  </si>
  <si>
    <t>Demontáž konzol jednoduchých pro umývadla</t>
  </si>
  <si>
    <t>52</t>
  </si>
  <si>
    <t>2*2    "WC ženy 3.NP</t>
  </si>
  <si>
    <t>2*2    "WC muži 3.NP</t>
  </si>
  <si>
    <t>23</t>
  </si>
  <si>
    <t>725121023</t>
  </si>
  <si>
    <t>Splachovač automatický pisoáru s napájením skupinový</t>
  </si>
  <si>
    <t>56</t>
  </si>
  <si>
    <t>725219101</t>
  </si>
  <si>
    <t>Montáž umyvadla připevněného na konzoly</t>
  </si>
  <si>
    <t>58</t>
  </si>
  <si>
    <t>3       "WC ženy 3.NP</t>
  </si>
  <si>
    <t>2        "WC muži 3.NP</t>
  </si>
  <si>
    <t>25</t>
  </si>
  <si>
    <t>64211005</t>
  </si>
  <si>
    <t>umyvadlo keramické závěsné bílé 550x420mm</t>
  </si>
  <si>
    <t>60</t>
  </si>
  <si>
    <t>26</t>
  </si>
  <si>
    <t>725331111</t>
  </si>
  <si>
    <t>Výlevky bez výtokových armatur a splachovací nádrže keramické se sklopnou plastovou mřížkou 425 mm</t>
  </si>
  <si>
    <t>62</t>
  </si>
  <si>
    <t>1     "úklid.komora přístup z chodby 3.NP</t>
  </si>
  <si>
    <t>27</t>
  </si>
  <si>
    <t>725829131</t>
  </si>
  <si>
    <t>Montáž baterie umyvadlové stojánkové G 1/2" ostatní typ</t>
  </si>
  <si>
    <t>70</t>
  </si>
  <si>
    <t>3     "WC ženy 3.NP</t>
  </si>
  <si>
    <t>2      "WC muži 3.NP</t>
  </si>
  <si>
    <t>55144006</t>
  </si>
  <si>
    <t>baterie umyvadlová stojánková páková nízkotlaká otáčivé ústí</t>
  </si>
  <si>
    <t>72</t>
  </si>
  <si>
    <t>29</t>
  </si>
  <si>
    <t>725859101</t>
  </si>
  <si>
    <t>Montáž ventilů odpadních do DN 32 pro zařizovací předměty</t>
  </si>
  <si>
    <t>74</t>
  </si>
  <si>
    <t>55160125</t>
  </si>
  <si>
    <t>ventil odpadní dřezový a umyvadlový krátký bez přepínače 5/4"</t>
  </si>
  <si>
    <t>76</t>
  </si>
  <si>
    <t>31</t>
  </si>
  <si>
    <t>725851305</t>
  </si>
  <si>
    <t>Ventil odpadní dřezový bez přepadu G 6/4""</t>
  </si>
  <si>
    <t>78</t>
  </si>
  <si>
    <t>1    "úklid.komora přístup. z chodby 3.NP</t>
  </si>
  <si>
    <t>7258523010</t>
  </si>
  <si>
    <t>Náklady na práce výše neuvedené nezbytně nutné k dokončení díla</t>
  </si>
  <si>
    <t>80</t>
  </si>
  <si>
    <t>33</t>
  </si>
  <si>
    <t>998725201</t>
  </si>
  <si>
    <t>Přesun hmot procentní pro zařizovací předměty v objektech v do 6 m</t>
  </si>
  <si>
    <t>%</t>
  </si>
  <si>
    <t>82</t>
  </si>
  <si>
    <t>726</t>
  </si>
  <si>
    <t>Zdravotechnika - předstěnové instalace</t>
  </si>
  <si>
    <t>726121001</t>
  </si>
  <si>
    <t>Předstěnové instalační systémy do bytových jader upevnění mezi dvě stěny pro závěsné klozety stavební výška 1120 mm</t>
  </si>
  <si>
    <t>1293706456</t>
  </si>
  <si>
    <t>741</t>
  </si>
  <si>
    <t>Elektroinstalace - silnoproud</t>
  </si>
  <si>
    <t>35</t>
  </si>
  <si>
    <t>741122015</t>
  </si>
  <si>
    <t>Montáž kabelů měděných bez ukončení uložených pod omítku plných kulatých (např. CYKY), počtu a průřezu žil 3x1,5 mm2</t>
  </si>
  <si>
    <t>m</t>
  </si>
  <si>
    <t>-1149104282</t>
  </si>
  <si>
    <t>34111030</t>
  </si>
  <si>
    <t>kabel instalační jádro Cu plné izolace PVC plášť PVC 450/750V (CYKY) 3x1,5mm2</t>
  </si>
  <si>
    <t>1276284337</t>
  </si>
  <si>
    <t>P</t>
  </si>
  <si>
    <t>Poznámka k položce:
CYKY, průměr kabelu 8,6mm</t>
  </si>
  <si>
    <t>80*1,15 'Přepočtené koeficientem množství</t>
  </si>
  <si>
    <t>37</t>
  </si>
  <si>
    <t>741122016</t>
  </si>
  <si>
    <t>Montáž kabelů měděných bez ukončení uložených pod omítku plných kulatých (např. CYKY), počtu a průřezu žil 3x2,5 až 6 mm2</t>
  </si>
  <si>
    <t>-1288979081</t>
  </si>
  <si>
    <t>1*25 'Přepočtené koeficientem množství</t>
  </si>
  <si>
    <t>34111036</t>
  </si>
  <si>
    <t>kabel instalační jádro Cu plné izolace PVC plášť PVC 450/750V (CYKY) 3x2,5mm2</t>
  </si>
  <si>
    <t>2056659505</t>
  </si>
  <si>
    <t>Poznámka k položce:
CYKY, průměr kabelu 9,5mm</t>
  </si>
  <si>
    <t>25*1,15 'Přepočtené koeficientem množství</t>
  </si>
  <si>
    <t>39</t>
  </si>
  <si>
    <t>741122031</t>
  </si>
  <si>
    <t>Montáž kabelů měděných bez ukončení uložených pod omítku plných kulatých (např. CYKY), počtu a průřezu žil 5x1,5 až 2,5 mm2</t>
  </si>
  <si>
    <t>-99006613</t>
  </si>
  <si>
    <t>34111090</t>
  </si>
  <si>
    <t>kabel instalační jádro Cu plné izolace PVC plášť PVC 450/750V (CYKY) 5x1,5mm2</t>
  </si>
  <si>
    <t>834499259</t>
  </si>
  <si>
    <t>Poznámka k položce:
CYKY, průměr kabelu 10,1mm</t>
  </si>
  <si>
    <t>41</t>
  </si>
  <si>
    <t>741132103</t>
  </si>
  <si>
    <t>Ukončení kabelů smršťovací záklopkou nebo páskou se zapojením bez letování, počtu a průřezu žil 3x1,5 až 4 mm2</t>
  </si>
  <si>
    <t>1428375260</t>
  </si>
  <si>
    <t>741310101</t>
  </si>
  <si>
    <t>Montáž spínačů jedno nebo dvoupólových polozapuštěných nebo zapuštěných se zapojením vodičů bezšroubové připojení spínačů, řazení 1-jednopólových</t>
  </si>
  <si>
    <t>45593415</t>
  </si>
  <si>
    <t>43</t>
  </si>
  <si>
    <t>34539010</t>
  </si>
  <si>
    <t>přístroj spínače jednopólového, řazení 1, 1So bezšroubové svorky</t>
  </si>
  <si>
    <t>-358885850</t>
  </si>
  <si>
    <t>741313001</t>
  </si>
  <si>
    <t>Montáž zásuvek domovních se zapojením vodičů bezšroubové připojení polozapuštěných nebo zapuštěných 10/16 A, provedení 2P + PE</t>
  </si>
  <si>
    <t>114190178</t>
  </si>
  <si>
    <t>45</t>
  </si>
  <si>
    <t>34555241</t>
  </si>
  <si>
    <t>přístroj zásuvky zápustné jednonásobné, krytka s clonkami, bezšroubové svorky</t>
  </si>
  <si>
    <t>1739988308</t>
  </si>
  <si>
    <t>741316825</t>
  </si>
  <si>
    <t>Demontáž zásuvek domovních normální prostředí do 16A zapuštěných šroubových se zachováním funkčnosti 2P+PE pro průběžnou montáž</t>
  </si>
  <si>
    <t>84</t>
  </si>
  <si>
    <t>2     "WC ženy 3.NP</t>
  </si>
  <si>
    <t>1+1  "komora a kuchyňka</t>
  </si>
  <si>
    <t>1    "WC muži 3.NP</t>
  </si>
  <si>
    <t>47</t>
  </si>
  <si>
    <t>741320105</t>
  </si>
  <si>
    <t>Montáž jističů se zapojením vodičů jednopólových nn do 25 A ve skříni</t>
  </si>
  <si>
    <t>-289480767</t>
  </si>
  <si>
    <t>35822111</t>
  </si>
  <si>
    <t>jistič 1-pólový 16 A vypínací charakteristika B vypínací schopnost 10 kA</t>
  </si>
  <si>
    <t>1808967738</t>
  </si>
  <si>
    <t>49</t>
  </si>
  <si>
    <t>741321033</t>
  </si>
  <si>
    <t>Montáž proudových chráničů se zapojením vodičů čtyřpólových nn do 25 A ve skříni</t>
  </si>
  <si>
    <t>-450174466</t>
  </si>
  <si>
    <t>35889206</t>
  </si>
  <si>
    <t>chránič proudový 4pólový 25A pracovního proudu 0,03A</t>
  </si>
  <si>
    <t>2050202186</t>
  </si>
  <si>
    <t>51</t>
  </si>
  <si>
    <t>741371843</t>
  </si>
  <si>
    <t>Demontáž svítidla interiérového se standardní paticí nebo int. zdrojem LED přisazeného stropního přes 0,09 m2 do 0,36 m2 bez zachování funkčnosti</t>
  </si>
  <si>
    <t>86</t>
  </si>
  <si>
    <t>"v.č.TUL-H-IW-001 půdorys 2. až 7.patra stáv.stav</t>
  </si>
  <si>
    <t>5    "WC ženy 3.NP</t>
  </si>
  <si>
    <t>1+1   "komora a kuchyňka 3.NP</t>
  </si>
  <si>
    <t>4   "WC muži 3.NP</t>
  </si>
  <si>
    <t>1+1  "čidla pohybu WC žena a muži</t>
  </si>
  <si>
    <t>741372052</t>
  </si>
  <si>
    <t>Montáž svítidlo LED interiérové přisazené stropní reflektorové se samostatným nebo integrovaným pohybovým čidlem se zapojením vodičů</t>
  </si>
  <si>
    <t>92</t>
  </si>
  <si>
    <t>53</t>
  </si>
  <si>
    <t>34835010</t>
  </si>
  <si>
    <t>Koupelnové stropní svítidlo se senzorem 1xE27/60W/230V IP44 - referenční výrobek STEINEL RS 16L</t>
  </si>
  <si>
    <t>54</t>
  </si>
  <si>
    <t>34838100</t>
  </si>
  <si>
    <t>Nouzové LED svítidlo 100lm AT SE 8W 1,5h autotest IP40 - referenční výrobek NEXI100-AT</t>
  </si>
  <si>
    <t>-2142685070</t>
  </si>
  <si>
    <t>55</t>
  </si>
  <si>
    <t>741810001</t>
  </si>
  <si>
    <t>Celková prohlídka elektrického rozvodu a zařízení vč.revizní zprávy</t>
  </si>
  <si>
    <t>102</t>
  </si>
  <si>
    <t>998741201</t>
  </si>
  <si>
    <t>Přesun hmot procentní pro silnoproud v objektech v do 6 m</t>
  </si>
  <si>
    <t>104</t>
  </si>
  <si>
    <t>751</t>
  </si>
  <si>
    <t>Vzduchotechnika</t>
  </si>
  <si>
    <t>57</t>
  </si>
  <si>
    <t>751111132</t>
  </si>
  <si>
    <t>Montáž ventilátoru axiálního nízkotlakého potrubního základního, průměru přes 200 do 300 mm</t>
  </si>
  <si>
    <t>-1102856050</t>
  </si>
  <si>
    <t>42914537</t>
  </si>
  <si>
    <t>ventiláor axiální diagonální potrubní plastový úsporný IP44 připojení D 200mm</t>
  </si>
  <si>
    <t>118</t>
  </si>
  <si>
    <t>59</t>
  </si>
  <si>
    <t>751510861</t>
  </si>
  <si>
    <t>Demontáž vzduchotechnického potrubí plechového čtyřhranného s přírubou do suti průřezu přes 0,03 do 0,13 m2</t>
  </si>
  <si>
    <t>106</t>
  </si>
  <si>
    <t>"vodorovné</t>
  </si>
  <si>
    <t>7,0+2,0     "WC ženy 3.NP</t>
  </si>
  <si>
    <t>7,0+2,0     "WC muži 3.NP</t>
  </si>
  <si>
    <t>"svislé</t>
  </si>
  <si>
    <t>"tato výměra platí pouze u podlaží realiz.jako prvního</t>
  </si>
  <si>
    <t>(3,0*7)+(0,3*6)  "svislé potrubí 3m nad střechu</t>
  </si>
  <si>
    <t>751322012</t>
  </si>
  <si>
    <t>Montáž talířového ventilu D přes 100 do 200 mm</t>
  </si>
  <si>
    <t>108</t>
  </si>
  <si>
    <t>61</t>
  </si>
  <si>
    <t>42972204</t>
  </si>
  <si>
    <t>ventil talířový pro přívod a odvod vzduchu plastový D 200mm</t>
  </si>
  <si>
    <t>110</t>
  </si>
  <si>
    <t>751511122</t>
  </si>
  <si>
    <t>Montáž potrubí plechového skupiny I kruhového s přírubou tloušťky plechu 0,6 mm, průměru přes 100 do 200 mm</t>
  </si>
  <si>
    <t>-2071538956</t>
  </si>
  <si>
    <t>63</t>
  </si>
  <si>
    <t>42981015</t>
  </si>
  <si>
    <t>trouba spirálně vinutá Pz D 200mm, l=3000mm</t>
  </si>
  <si>
    <t>1473780591</t>
  </si>
  <si>
    <t>40*1,2 'Přepočtené koeficientem množství</t>
  </si>
  <si>
    <t>64</t>
  </si>
  <si>
    <t>998751203</t>
  </si>
  <si>
    <t>Přesun hmot procentní pro vzduchotechniku v objektech výšky přes 24 do 36 m</t>
  </si>
  <si>
    <t>120</t>
  </si>
  <si>
    <t>763</t>
  </si>
  <si>
    <t>Konstrukce suché výstavby</t>
  </si>
  <si>
    <t>65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</si>
  <si>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</si>
  <si>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</si>
  <si>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-1074932124</t>
  </si>
  <si>
    <t>66</t>
  </si>
  <si>
    <t>763131451</t>
  </si>
  <si>
    <t>Podhled ze sádrokartonových desek dvouvrstvá zavěšená spodní konstrukce z ocelových profilů CD, UD jednoduše opláštěná deskou impregnovanou H2, tl. 12,5 mm, bez izolace</t>
  </si>
  <si>
    <t>-852531472</t>
  </si>
  <si>
    <t>67</t>
  </si>
  <si>
    <t>763172354</t>
  </si>
  <si>
    <t>Montáž dvířek pro konstrukce ze sádrokartonových desek revizních jednoplášťových pro podhledy velikost (šxv) 500 x 500 mm</t>
  </si>
  <si>
    <t>-1828401968</t>
  </si>
  <si>
    <t>68</t>
  </si>
  <si>
    <t>59030713</t>
  </si>
  <si>
    <t>dvířka revizní jednokřídlá s automatickým zámkem 500x500mm</t>
  </si>
  <si>
    <t>1436950788</t>
  </si>
  <si>
    <t>69</t>
  </si>
  <si>
    <t>763411116</t>
  </si>
  <si>
    <t>Sanitární příčky do mokrého prostředí, kompaktní desky tl 13 mm</t>
  </si>
  <si>
    <t>122</t>
  </si>
  <si>
    <t>(1,8+1,2)*2,0-(0,6*1,97)*2   "WC ženy 3.NP</t>
  </si>
  <si>
    <t>(1,8+1,2*2)*2,0-(0,6*1,97)*2    "WC muži 3.NP</t>
  </si>
  <si>
    <t>763411126</t>
  </si>
  <si>
    <t>Dveře sanitárních příček, kompaktní desky tl 13 mm, š do 800 mm, v do 2000 mm vč.nerezového kování</t>
  </si>
  <si>
    <t>124</t>
  </si>
  <si>
    <t>71</t>
  </si>
  <si>
    <t>763411216</t>
  </si>
  <si>
    <t>Dělící přepážky k pisoárům, kompaktní desky tl 13 mm</t>
  </si>
  <si>
    <t>126</t>
  </si>
  <si>
    <t>0,5*1,2    "WC muži 3.NP</t>
  </si>
  <si>
    <t>998763200</t>
  </si>
  <si>
    <t>Přesun hmot procentní pro dřevostavby v objektech v do 6 m</t>
  </si>
  <si>
    <t>128</t>
  </si>
  <si>
    <t>766</t>
  </si>
  <si>
    <t>Konstrukce truhlářské</t>
  </si>
  <si>
    <t>73</t>
  </si>
  <si>
    <t>766812830</t>
  </si>
  <si>
    <t>Demontáž kuchyňských linek dřevěných nebo kovových dl přes 1,5 do 1,8 m</t>
  </si>
  <si>
    <t>130</t>
  </si>
  <si>
    <t>1    "kuchyňka 3.NP</t>
  </si>
  <si>
    <t>766660001</t>
  </si>
  <si>
    <t>Montáž dveřních křídel otvíravých jednokřídlových š do 0,8 m do ocelové zárubně</t>
  </si>
  <si>
    <t>132</t>
  </si>
  <si>
    <t>75</t>
  </si>
  <si>
    <t>61162024</t>
  </si>
  <si>
    <t>dveře jednokřídlé dřevotřískové povrch fóliový plné 600x1970-2100mm</t>
  </si>
  <si>
    <t>134</t>
  </si>
  <si>
    <t>81</t>
  </si>
  <si>
    <t>766660728</t>
  </si>
  <si>
    <t>Montáž dveřního interiérového kování - zámku</t>
  </si>
  <si>
    <t>146</t>
  </si>
  <si>
    <t>766660729</t>
  </si>
  <si>
    <t>Montáž dveřního interiérového kování - štítku s klikou</t>
  </si>
  <si>
    <t>152</t>
  </si>
  <si>
    <t>54914633</t>
  </si>
  <si>
    <t>kování vrchní dveřní WC včetně štítu</t>
  </si>
  <si>
    <t>156</t>
  </si>
  <si>
    <t>1    "WC ženy 3.NP</t>
  </si>
  <si>
    <t>87</t>
  </si>
  <si>
    <t>766691914</t>
  </si>
  <si>
    <t>Vyvěšení nebo zavěšení dřevěných křídel dveří pl do 2 m2</t>
  </si>
  <si>
    <t>158</t>
  </si>
  <si>
    <t>6+1    "WC ženy, úklid.komora a kuchyňka  3.NP</t>
  </si>
  <si>
    <t>4    "WC muži 3.NP</t>
  </si>
  <si>
    <t>88</t>
  </si>
  <si>
    <t>998766201</t>
  </si>
  <si>
    <t>Přesun hmot procentní pro kce truhlářské v objektech v do 6 m</t>
  </si>
  <si>
    <t>160</t>
  </si>
  <si>
    <t>771</t>
  </si>
  <si>
    <t>Podlahy z dlaždic</t>
  </si>
  <si>
    <t>89</t>
  </si>
  <si>
    <t>771571810</t>
  </si>
  <si>
    <t>Demontáž podlah z dlaždic keramických kladených do malty</t>
  </si>
  <si>
    <t>162</t>
  </si>
  <si>
    <t>(1,35*2,2)+(0,6*0,1)       "WC</t>
  </si>
  <si>
    <t>(3,25*1,0+1,8*1,2)+(0,8*0,1)  "WC</t>
  </si>
  <si>
    <t>(3,6*1,3+1,5*1,2)+(0,8*0,1)   "předsíň</t>
  </si>
  <si>
    <t>(2,0*1,7)+(0,8*0,1)  "komora vedle kuch.</t>
  </si>
  <si>
    <t>(1,55*2,0)+(0,8*0,1)  "kuchyňka</t>
  </si>
  <si>
    <t>(3,6*1,3)+(1,5*1,2)+(0,8*0,1)   "předsíň</t>
  </si>
  <si>
    <t>(3,25*2,2)+(1,35*0,15)    "WC</t>
  </si>
  <si>
    <t>90</t>
  </si>
  <si>
    <t>771111011</t>
  </si>
  <si>
    <t>Vysátí podkladu před pokládkou dlažby</t>
  </si>
  <si>
    <t>164</t>
  </si>
  <si>
    <t>91</t>
  </si>
  <si>
    <t>771121011</t>
  </si>
  <si>
    <t>Nátěr penetrační na podlahu</t>
  </si>
  <si>
    <t>166</t>
  </si>
  <si>
    <t>771151026</t>
  </si>
  <si>
    <t>Samonivelační stěrka podlah pevnosti 30 MPa tl přes 12 do 15 mm</t>
  </si>
  <si>
    <t>168</t>
  </si>
  <si>
    <t>93</t>
  </si>
  <si>
    <t>998771201</t>
  </si>
  <si>
    <t>Přesun hmot procentní pro podlahy z dlaždic v objektech v do 6 m</t>
  </si>
  <si>
    <t>176</t>
  </si>
  <si>
    <t>777</t>
  </si>
  <si>
    <t>Podlahy lité</t>
  </si>
  <si>
    <t>777511101</t>
  </si>
  <si>
    <t>Krycí stěrka dekorativní epoxidová, tloušťky do 1 mm</t>
  </si>
  <si>
    <t>-2071404698</t>
  </si>
  <si>
    <t>95</t>
  </si>
  <si>
    <t>998777103</t>
  </si>
  <si>
    <t>Přesun hmot pro podlahy lité stanovený z hmotnosti přesunovaného materiálu vodorovná dopravní vzdálenost do 50 m v objektech výšky přes 12 do 24 m</t>
  </si>
  <si>
    <t>1670548572</t>
  </si>
  <si>
    <t>781</t>
  </si>
  <si>
    <t>Dokončovací práce - obklady</t>
  </si>
  <si>
    <t>781121011</t>
  </si>
  <si>
    <t>Nátěr penetrační na stěnu</t>
  </si>
  <si>
    <t>178</t>
  </si>
  <si>
    <t>97</t>
  </si>
  <si>
    <t>59761255</t>
  </si>
  <si>
    <t>obklad keramický hladký přes 35 do 45ks/m2</t>
  </si>
  <si>
    <t>-1068668406</t>
  </si>
  <si>
    <t>67,59*1,1 'Přepočtené koeficientem množství</t>
  </si>
  <si>
    <t>98</t>
  </si>
  <si>
    <t>781474117</t>
  </si>
  <si>
    <t>Montáž obkladů vnitřních stěn z dlaždic keramických lepených flexibilním lepidlem maloformátových hladkých přes 35 do 45 ks/m2</t>
  </si>
  <si>
    <t>305024585</t>
  </si>
  <si>
    <t>99</t>
  </si>
  <si>
    <t>781491011</t>
  </si>
  <si>
    <t>Montáž zrcadel plochy do 1 m2 lepených silikonovým tmelem na podkladní omítku</t>
  </si>
  <si>
    <t>188</t>
  </si>
  <si>
    <t>1,2*0,9    "WC ženy 3.NP</t>
  </si>
  <si>
    <t>1,2*0,9    "WC muži 3.NP</t>
  </si>
  <si>
    <t>100</t>
  </si>
  <si>
    <t>63465126</t>
  </si>
  <si>
    <t>zrcadlo nemontované čiré tl 5mm max rozměr 3210x2250mm</t>
  </si>
  <si>
    <t>190</t>
  </si>
  <si>
    <t>2,16*1,1 "Přepočtené koeficientem množství</t>
  </si>
  <si>
    <t>101</t>
  </si>
  <si>
    <t>781494111</t>
  </si>
  <si>
    <t>Nerezové profily rohové lepené flexibilním lepidlem</t>
  </si>
  <si>
    <t>192</t>
  </si>
  <si>
    <t>2,0*2    "WC ženy 3.NP</t>
  </si>
  <si>
    <t>2,0        "WC muži 3.NP</t>
  </si>
  <si>
    <t>781494511</t>
  </si>
  <si>
    <t>Nerezové profily ukončovací lepené flexibilním lepidlem</t>
  </si>
  <si>
    <t>194</t>
  </si>
  <si>
    <t>(1,35+2,2)*2-0,6        "WC</t>
  </si>
  <si>
    <t>(3,25+2,2)*2-0,6-0,8   "WC</t>
  </si>
  <si>
    <t>(3,6+2,2)*2-0,8*2       "předsíň</t>
  </si>
  <si>
    <t>1,0+1,55+1,0         "kuchyňka</t>
  </si>
  <si>
    <t>(3,6+2,2)*2-0,8*2     "předsíň</t>
  </si>
  <si>
    <t>(3,25+2,2)*2-0,8       "WC</t>
  </si>
  <si>
    <t>103</t>
  </si>
  <si>
    <t>781495115</t>
  </si>
  <si>
    <t>Spárování vnitřních obkladů silikonem</t>
  </si>
  <si>
    <t>196</t>
  </si>
  <si>
    <t>0,6*2    "WC ženy 3.NP - umývadla</t>
  </si>
  <si>
    <t>0,6*2   "WC muži 3.NP - umývadla</t>
  </si>
  <si>
    <t>998781201</t>
  </si>
  <si>
    <t>Přesun hmot procentní pro obklady keramické v objektech v do 6 m</t>
  </si>
  <si>
    <t>198</t>
  </si>
  <si>
    <t>783</t>
  </si>
  <si>
    <t>Dokončovací práce - nátěry</t>
  </si>
  <si>
    <t>105</t>
  </si>
  <si>
    <t>783306809</t>
  </si>
  <si>
    <t>Odstranění nátěru ze zámečnických konstrukcí okartáčováním</t>
  </si>
  <si>
    <t>200</t>
  </si>
  <si>
    <t>1*0,0953+4*0,995    "WC ženy, komora a kuchyňka  3.NP</t>
  </si>
  <si>
    <t>2*0,995    "WC muži 3.NP</t>
  </si>
  <si>
    <t>783301401</t>
  </si>
  <si>
    <t>Ometení zámečnických konstrukcí</t>
  </si>
  <si>
    <t>202</t>
  </si>
  <si>
    <t>107</t>
  </si>
  <si>
    <t>783314101</t>
  </si>
  <si>
    <t>Základní jednonásobný syntetický nátěr zámečnických konstrukcí</t>
  </si>
  <si>
    <t>204</t>
  </si>
  <si>
    <t>783315101</t>
  </si>
  <si>
    <t>Mezinátěr jednonásobný syntetický standardní zámečnických konstrukcí</t>
  </si>
  <si>
    <t>206</t>
  </si>
  <si>
    <t>109</t>
  </si>
  <si>
    <t>783317101</t>
  </si>
  <si>
    <t>Krycí jednonásobný syntetický standardní nátěr zámečnických konstrukcí</t>
  </si>
  <si>
    <t>208</t>
  </si>
  <si>
    <t>783322101</t>
  </si>
  <si>
    <t>Tmelení včetně přebroušení zámečnických konstrukcí disperzním tmelem</t>
  </si>
  <si>
    <t>210</t>
  </si>
  <si>
    <t>784</t>
  </si>
  <si>
    <t>Dokončovací práce - malby a tapety</t>
  </si>
  <si>
    <t>111</t>
  </si>
  <si>
    <t>784111031</t>
  </si>
  <si>
    <t>Omytí podkladu v místnostech v do 3,80 m</t>
  </si>
  <si>
    <t>212</t>
  </si>
  <si>
    <t>112</t>
  </si>
  <si>
    <t>784121001</t>
  </si>
  <si>
    <t>Oškrabání malby v mísnostech v do 3,80 m</t>
  </si>
  <si>
    <t>214</t>
  </si>
  <si>
    <t>113</t>
  </si>
  <si>
    <t>784161201</t>
  </si>
  <si>
    <t>Lokální vyrovnání podkladu sádrovou stěrkou pl do 0,1 m2 v místnostech v do 3,80 m</t>
  </si>
  <si>
    <t>216</t>
  </si>
  <si>
    <t>25+25</t>
  </si>
  <si>
    <t>114</t>
  </si>
  <si>
    <t>784171101</t>
  </si>
  <si>
    <t>Zakrytí vnitřních podlah včetně pozdějšího odkrytí</t>
  </si>
  <si>
    <t>218</t>
  </si>
  <si>
    <t>115</t>
  </si>
  <si>
    <t>28323153</t>
  </si>
  <si>
    <t>fólie pro malířské potřeby samolepicí 0,5mx100m</t>
  </si>
  <si>
    <t>220</t>
  </si>
  <si>
    <t>35,653*1,05 "Přepočtené koeficientem množství</t>
  </si>
  <si>
    <t>116</t>
  </si>
  <si>
    <t>784181101</t>
  </si>
  <si>
    <t>Základní akrylátová jednonásobná bezbarvá penetrace podkladu v místnostech v do 3,80 m</t>
  </si>
  <si>
    <t>222</t>
  </si>
  <si>
    <t>117</t>
  </si>
  <si>
    <t>784211121</t>
  </si>
  <si>
    <t>Dvojnásobné bílé malby ze směsí za mokra středně oděruvzdorných v místnostech v do 3,80 m</t>
  </si>
  <si>
    <t>224</t>
  </si>
  <si>
    <t>VRN</t>
  </si>
  <si>
    <t>Vedlejší rozpočtové náklady</t>
  </si>
  <si>
    <t>VRN3</t>
  </si>
  <si>
    <t>Zařízení staveniště</t>
  </si>
  <si>
    <t>030001000</t>
  </si>
  <si>
    <t>…</t>
  </si>
  <si>
    <t>1024</t>
  </si>
  <si>
    <t>-414728024</t>
  </si>
  <si>
    <t>VRN9</t>
  </si>
  <si>
    <t>Ostatní náklady</t>
  </si>
  <si>
    <t>119</t>
  </si>
  <si>
    <t>090001000</t>
  </si>
  <si>
    <t>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</si>
</sst>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3"/>
      <c r="AQ5" s="23"/>
      <c r="AR5" s="21"/>
      <c r="BE5" s="29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3"/>
      <c r="AQ6" s="23"/>
      <c r="AR6" s="21"/>
      <c r="BE6" s="29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3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3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93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9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3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93"/>
      <c r="BS13" s="18" t="s">
        <v>6</v>
      </c>
    </row>
    <row r="14" spans="2:71" ht="12.75">
      <c r="B14" s="22"/>
      <c r="C14" s="23"/>
      <c r="D14" s="23"/>
      <c r="E14" s="298" t="s">
        <v>28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9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3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93"/>
      <c r="BS16" s="18" t="s">
        <v>4</v>
      </c>
    </row>
    <row r="17" spans="2:71" s="1" customFormat="1" ht="18.4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93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3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3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93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3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3"/>
    </row>
    <row r="23" spans="2:57" s="1" customFormat="1" ht="16.5" customHeight="1">
      <c r="B23" s="22"/>
      <c r="C23" s="23"/>
      <c r="D23" s="23"/>
      <c r="E23" s="300" t="s">
        <v>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3"/>
      <c r="AP23" s="23"/>
      <c r="AQ23" s="23"/>
      <c r="AR23" s="21"/>
      <c r="BE23" s="29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3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1">
        <f>ROUND(AG94,2)</f>
        <v>0</v>
      </c>
      <c r="AL26" s="302"/>
      <c r="AM26" s="302"/>
      <c r="AN26" s="302"/>
      <c r="AO26" s="302"/>
      <c r="AP26" s="37"/>
      <c r="AQ26" s="37"/>
      <c r="AR26" s="40"/>
      <c r="BE26" s="29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3" t="s">
        <v>34</v>
      </c>
      <c r="M28" s="303"/>
      <c r="N28" s="303"/>
      <c r="O28" s="303"/>
      <c r="P28" s="303"/>
      <c r="Q28" s="37"/>
      <c r="R28" s="37"/>
      <c r="S28" s="37"/>
      <c r="T28" s="37"/>
      <c r="U28" s="37"/>
      <c r="V28" s="37"/>
      <c r="W28" s="303" t="s">
        <v>35</v>
      </c>
      <c r="X28" s="303"/>
      <c r="Y28" s="303"/>
      <c r="Z28" s="303"/>
      <c r="AA28" s="303"/>
      <c r="AB28" s="303"/>
      <c r="AC28" s="303"/>
      <c r="AD28" s="303"/>
      <c r="AE28" s="303"/>
      <c r="AF28" s="37"/>
      <c r="AG28" s="37"/>
      <c r="AH28" s="37"/>
      <c r="AI28" s="37"/>
      <c r="AJ28" s="37"/>
      <c r="AK28" s="303" t="s">
        <v>36</v>
      </c>
      <c r="AL28" s="303"/>
      <c r="AM28" s="303"/>
      <c r="AN28" s="303"/>
      <c r="AO28" s="303"/>
      <c r="AP28" s="37"/>
      <c r="AQ28" s="37"/>
      <c r="AR28" s="40"/>
      <c r="BE28" s="293"/>
    </row>
    <row r="29" spans="2:57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287">
        <v>0.21</v>
      </c>
      <c r="M29" s="286"/>
      <c r="N29" s="286"/>
      <c r="O29" s="286"/>
      <c r="P29" s="286"/>
      <c r="Q29" s="42"/>
      <c r="R29" s="42"/>
      <c r="S29" s="42"/>
      <c r="T29" s="42"/>
      <c r="U29" s="42"/>
      <c r="V29" s="42"/>
      <c r="W29" s="285">
        <f>ROUND(AZ94,2)</f>
        <v>0</v>
      </c>
      <c r="X29" s="286"/>
      <c r="Y29" s="286"/>
      <c r="Z29" s="286"/>
      <c r="AA29" s="286"/>
      <c r="AB29" s="286"/>
      <c r="AC29" s="286"/>
      <c r="AD29" s="286"/>
      <c r="AE29" s="286"/>
      <c r="AF29" s="42"/>
      <c r="AG29" s="42"/>
      <c r="AH29" s="42"/>
      <c r="AI29" s="42"/>
      <c r="AJ29" s="42"/>
      <c r="AK29" s="285">
        <f>ROUND(AV94,2)</f>
        <v>0</v>
      </c>
      <c r="AL29" s="286"/>
      <c r="AM29" s="286"/>
      <c r="AN29" s="286"/>
      <c r="AO29" s="286"/>
      <c r="AP29" s="42"/>
      <c r="AQ29" s="42"/>
      <c r="AR29" s="43"/>
      <c r="BE29" s="294"/>
    </row>
    <row r="30" spans="2:57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287">
        <v>0.15</v>
      </c>
      <c r="M30" s="286"/>
      <c r="N30" s="286"/>
      <c r="O30" s="286"/>
      <c r="P30" s="286"/>
      <c r="Q30" s="42"/>
      <c r="R30" s="42"/>
      <c r="S30" s="42"/>
      <c r="T30" s="42"/>
      <c r="U30" s="42"/>
      <c r="V30" s="42"/>
      <c r="W30" s="285">
        <f>ROUND(BA94,2)</f>
        <v>0</v>
      </c>
      <c r="X30" s="286"/>
      <c r="Y30" s="286"/>
      <c r="Z30" s="286"/>
      <c r="AA30" s="286"/>
      <c r="AB30" s="286"/>
      <c r="AC30" s="286"/>
      <c r="AD30" s="286"/>
      <c r="AE30" s="286"/>
      <c r="AF30" s="42"/>
      <c r="AG30" s="42"/>
      <c r="AH30" s="42"/>
      <c r="AI30" s="42"/>
      <c r="AJ30" s="42"/>
      <c r="AK30" s="285">
        <f>ROUND(AW94,2)</f>
        <v>0</v>
      </c>
      <c r="AL30" s="286"/>
      <c r="AM30" s="286"/>
      <c r="AN30" s="286"/>
      <c r="AO30" s="286"/>
      <c r="AP30" s="42"/>
      <c r="AQ30" s="42"/>
      <c r="AR30" s="43"/>
      <c r="BE30" s="294"/>
    </row>
    <row r="31" spans="2:57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287">
        <v>0.21</v>
      </c>
      <c r="M31" s="286"/>
      <c r="N31" s="286"/>
      <c r="O31" s="286"/>
      <c r="P31" s="286"/>
      <c r="Q31" s="42"/>
      <c r="R31" s="42"/>
      <c r="S31" s="42"/>
      <c r="T31" s="42"/>
      <c r="U31" s="42"/>
      <c r="V31" s="42"/>
      <c r="W31" s="285">
        <f>ROUND(BB94,2)</f>
        <v>0</v>
      </c>
      <c r="X31" s="286"/>
      <c r="Y31" s="286"/>
      <c r="Z31" s="286"/>
      <c r="AA31" s="286"/>
      <c r="AB31" s="286"/>
      <c r="AC31" s="286"/>
      <c r="AD31" s="286"/>
      <c r="AE31" s="286"/>
      <c r="AF31" s="42"/>
      <c r="AG31" s="42"/>
      <c r="AH31" s="42"/>
      <c r="AI31" s="42"/>
      <c r="AJ31" s="42"/>
      <c r="AK31" s="285">
        <v>0</v>
      </c>
      <c r="AL31" s="286"/>
      <c r="AM31" s="286"/>
      <c r="AN31" s="286"/>
      <c r="AO31" s="286"/>
      <c r="AP31" s="42"/>
      <c r="AQ31" s="42"/>
      <c r="AR31" s="43"/>
      <c r="BE31" s="294"/>
    </row>
    <row r="32" spans="2:57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287">
        <v>0.15</v>
      </c>
      <c r="M32" s="286"/>
      <c r="N32" s="286"/>
      <c r="O32" s="286"/>
      <c r="P32" s="286"/>
      <c r="Q32" s="42"/>
      <c r="R32" s="42"/>
      <c r="S32" s="42"/>
      <c r="T32" s="42"/>
      <c r="U32" s="42"/>
      <c r="V32" s="42"/>
      <c r="W32" s="285">
        <f>ROUND(BC94,2)</f>
        <v>0</v>
      </c>
      <c r="X32" s="286"/>
      <c r="Y32" s="286"/>
      <c r="Z32" s="286"/>
      <c r="AA32" s="286"/>
      <c r="AB32" s="286"/>
      <c r="AC32" s="286"/>
      <c r="AD32" s="286"/>
      <c r="AE32" s="286"/>
      <c r="AF32" s="42"/>
      <c r="AG32" s="42"/>
      <c r="AH32" s="42"/>
      <c r="AI32" s="42"/>
      <c r="AJ32" s="42"/>
      <c r="AK32" s="285">
        <v>0</v>
      </c>
      <c r="AL32" s="286"/>
      <c r="AM32" s="286"/>
      <c r="AN32" s="286"/>
      <c r="AO32" s="286"/>
      <c r="AP32" s="42"/>
      <c r="AQ32" s="42"/>
      <c r="AR32" s="43"/>
      <c r="BE32" s="294"/>
    </row>
    <row r="33" spans="2:57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287">
        <v>0</v>
      </c>
      <c r="M33" s="286"/>
      <c r="N33" s="286"/>
      <c r="O33" s="286"/>
      <c r="P33" s="286"/>
      <c r="Q33" s="42"/>
      <c r="R33" s="42"/>
      <c r="S33" s="42"/>
      <c r="T33" s="42"/>
      <c r="U33" s="42"/>
      <c r="V33" s="42"/>
      <c r="W33" s="285">
        <f>ROUND(BD94,2)</f>
        <v>0</v>
      </c>
      <c r="X33" s="286"/>
      <c r="Y33" s="286"/>
      <c r="Z33" s="286"/>
      <c r="AA33" s="286"/>
      <c r="AB33" s="286"/>
      <c r="AC33" s="286"/>
      <c r="AD33" s="286"/>
      <c r="AE33" s="286"/>
      <c r="AF33" s="42"/>
      <c r="AG33" s="42"/>
      <c r="AH33" s="42"/>
      <c r="AI33" s="42"/>
      <c r="AJ33" s="42"/>
      <c r="AK33" s="285">
        <v>0</v>
      </c>
      <c r="AL33" s="286"/>
      <c r="AM33" s="286"/>
      <c r="AN33" s="286"/>
      <c r="AO33" s="286"/>
      <c r="AP33" s="42"/>
      <c r="AQ33" s="42"/>
      <c r="AR33" s="43"/>
      <c r="BE33" s="29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3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88" t="s">
        <v>45</v>
      </c>
      <c r="Y35" s="289"/>
      <c r="Z35" s="289"/>
      <c r="AA35" s="289"/>
      <c r="AB35" s="289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89"/>
      <c r="AM35" s="289"/>
      <c r="AN35" s="289"/>
      <c r="AO35" s="29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IMPORT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4" t="str">
        <f>K6</f>
        <v>Rozpocet_TUL budova H, úpr.soc. zařízení_odemceny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6" t="str">
        <f>IF(AN8="","",AN8)</f>
        <v>19. 4. 2023</v>
      </c>
      <c r="AN87" s="276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77" t="str">
        <f>IF(E17="","",E17)</f>
        <v xml:space="preserve"> </v>
      </c>
      <c r="AN89" s="278"/>
      <c r="AO89" s="278"/>
      <c r="AP89" s="278"/>
      <c r="AQ89" s="37"/>
      <c r="AR89" s="40"/>
      <c r="AS89" s="279" t="s">
        <v>53</v>
      </c>
      <c r="AT89" s="28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77" t="str">
        <f>IF(E20="","",E20)</f>
        <v xml:space="preserve"> </v>
      </c>
      <c r="AN90" s="278"/>
      <c r="AO90" s="278"/>
      <c r="AP90" s="278"/>
      <c r="AQ90" s="37"/>
      <c r="AR90" s="40"/>
      <c r="AS90" s="281"/>
      <c r="AT90" s="28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3"/>
      <c r="AT91" s="28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4" t="s">
        <v>54</v>
      </c>
      <c r="D92" s="265"/>
      <c r="E92" s="265"/>
      <c r="F92" s="265"/>
      <c r="G92" s="265"/>
      <c r="H92" s="74"/>
      <c r="I92" s="266" t="s">
        <v>55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7" t="s">
        <v>56</v>
      </c>
      <c r="AH92" s="265"/>
      <c r="AI92" s="265"/>
      <c r="AJ92" s="265"/>
      <c r="AK92" s="265"/>
      <c r="AL92" s="265"/>
      <c r="AM92" s="265"/>
      <c r="AN92" s="266" t="s">
        <v>57</v>
      </c>
      <c r="AO92" s="265"/>
      <c r="AP92" s="268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2">
        <f>ROUND(AG95,2)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72</v>
      </c>
      <c r="BT94" s="92" t="s">
        <v>73</v>
      </c>
      <c r="BU94" s="93" t="s">
        <v>74</v>
      </c>
      <c r="BV94" s="92" t="s">
        <v>14</v>
      </c>
      <c r="BW94" s="92" t="s">
        <v>5</v>
      </c>
      <c r="BX94" s="92" t="s">
        <v>75</v>
      </c>
      <c r="CL94" s="92" t="s">
        <v>1</v>
      </c>
    </row>
    <row r="95" spans="1:91" s="7" customFormat="1" ht="16.5" customHeight="1">
      <c r="A95" s="94" t="s">
        <v>76</v>
      </c>
      <c r="B95" s="95"/>
      <c r="C95" s="96"/>
      <c r="D95" s="271" t="s">
        <v>77</v>
      </c>
      <c r="E95" s="271"/>
      <c r="F95" s="271"/>
      <c r="G95" s="271"/>
      <c r="H95" s="271"/>
      <c r="I95" s="97"/>
      <c r="J95" s="271" t="s">
        <v>78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69">
        <f>'Objekt1 - Úprava sociální...'!J30</f>
        <v>0</v>
      </c>
      <c r="AH95" s="270"/>
      <c r="AI95" s="270"/>
      <c r="AJ95" s="270"/>
      <c r="AK95" s="270"/>
      <c r="AL95" s="270"/>
      <c r="AM95" s="270"/>
      <c r="AN95" s="269">
        <f>SUM(AG95,AT95)</f>
        <v>0</v>
      </c>
      <c r="AO95" s="270"/>
      <c r="AP95" s="270"/>
      <c r="AQ95" s="98" t="s">
        <v>79</v>
      </c>
      <c r="AR95" s="99"/>
      <c r="AS95" s="100">
        <v>0</v>
      </c>
      <c r="AT95" s="101">
        <f>ROUND(SUM(AV95:AW95),2)</f>
        <v>0</v>
      </c>
      <c r="AU95" s="102">
        <f>'Objekt1 - Úprava sociální...'!P139</f>
        <v>0</v>
      </c>
      <c r="AV95" s="101">
        <f>'Objekt1 - Úprava sociální...'!J33</f>
        <v>0</v>
      </c>
      <c r="AW95" s="101">
        <f>'Objekt1 - Úprava sociální...'!J34</f>
        <v>0</v>
      </c>
      <c r="AX95" s="101">
        <f>'Objekt1 - Úprava sociální...'!J35</f>
        <v>0</v>
      </c>
      <c r="AY95" s="101">
        <f>'Objekt1 - Úprava sociální...'!J36</f>
        <v>0</v>
      </c>
      <c r="AZ95" s="101">
        <f>'Objekt1 - Úprava sociální...'!F33</f>
        <v>0</v>
      </c>
      <c r="BA95" s="101">
        <f>'Objekt1 - Úprava sociální...'!F34</f>
        <v>0</v>
      </c>
      <c r="BB95" s="101">
        <f>'Objekt1 - Úprava sociální...'!F35</f>
        <v>0</v>
      </c>
      <c r="BC95" s="101">
        <f>'Objekt1 - Úprava sociální...'!F36</f>
        <v>0</v>
      </c>
      <c r="BD95" s="103">
        <f>'Objekt1 - Úprava sociální...'!F37</f>
        <v>0</v>
      </c>
      <c r="BT95" s="104" t="s">
        <v>80</v>
      </c>
      <c r="BV95" s="104" t="s">
        <v>14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AcDXtnt9IrN1Airt/xEEB1mF1P2J195x8lzLjAFklB0lZeXQ7Gsve20Ad2BvZX9hgpMNswNx4D+Q5jcjC40XUQ==" saltValue="5u2Q0FvcdBEX7B9Tg7E4LL0xQW2KDsuNGp2XlPDMi/OgniKDBTUp5cn+WOF2Ag7KwbfYQ0uNVR9ZBNKCYz1/2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Objekt1 - Úprava sociál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0"/>
  <sheetViews>
    <sheetView showGridLines="0" tabSelected="1" workbookViewId="0" topLeftCell="A32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8" t="s">
        <v>81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1"/>
      <c r="AT3" s="18" t="s">
        <v>82</v>
      </c>
    </row>
    <row r="4" spans="2:46" s="1" customFormat="1" ht="24.95" customHeight="1">
      <c r="B4" s="21"/>
      <c r="D4" s="107" t="s">
        <v>83</v>
      </c>
      <c r="L4" s="21"/>
      <c r="M4" s="10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9" t="s">
        <v>16</v>
      </c>
      <c r="L6" s="21"/>
    </row>
    <row r="7" spans="2:12" s="1" customFormat="1" ht="16.5" customHeight="1">
      <c r="B7" s="21"/>
      <c r="E7" s="307" t="str">
        <f>'Rekapitulace stavby'!K6</f>
        <v>Rozpocet_TUL budova H, úpr.soc. zařízení_odemceny</v>
      </c>
      <c r="F7" s="308"/>
      <c r="G7" s="308"/>
      <c r="H7" s="308"/>
      <c r="L7" s="21"/>
    </row>
    <row r="8" spans="1:31" s="2" customFormat="1" ht="12" customHeight="1">
      <c r="A8" s="35"/>
      <c r="B8" s="40"/>
      <c r="C8" s="35"/>
      <c r="D8" s="109" t="s">
        <v>84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9" t="s">
        <v>85</v>
      </c>
      <c r="F9" s="310"/>
      <c r="G9" s="310"/>
      <c r="H9" s="31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18</v>
      </c>
      <c r="E11" s="35"/>
      <c r="F11" s="110" t="s">
        <v>1</v>
      </c>
      <c r="G11" s="35"/>
      <c r="H11" s="35"/>
      <c r="I11" s="109" t="s">
        <v>19</v>
      </c>
      <c r="J11" s="110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20</v>
      </c>
      <c r="E12" s="35"/>
      <c r="F12" s="110" t="s">
        <v>21</v>
      </c>
      <c r="G12" s="35"/>
      <c r="H12" s="35"/>
      <c r="I12" s="109" t="s">
        <v>22</v>
      </c>
      <c r="J12" s="111" t="str">
        <f>'Rekapitulace stavby'!AN8</f>
        <v>19. 4. 2023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24</v>
      </c>
      <c r="E14" s="35"/>
      <c r="F14" s="35"/>
      <c r="G14" s="35"/>
      <c r="H14" s="35"/>
      <c r="I14" s="109" t="s">
        <v>25</v>
      </c>
      <c r="J14" s="110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0" t="str">
        <f>IF('Rekapitulace stavby'!E11="","",'Rekapitulace stavby'!E11)</f>
        <v xml:space="preserve"> </v>
      </c>
      <c r="F15" s="35"/>
      <c r="G15" s="35"/>
      <c r="H15" s="35"/>
      <c r="I15" s="109" t="s">
        <v>26</v>
      </c>
      <c r="J15" s="110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27</v>
      </c>
      <c r="E17" s="35"/>
      <c r="F17" s="35"/>
      <c r="G17" s="35"/>
      <c r="H17" s="35"/>
      <c r="I17" s="109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1" t="str">
        <f>'Rekapitulace stavby'!E14</f>
        <v>Vyplň údaj</v>
      </c>
      <c r="F18" s="312"/>
      <c r="G18" s="312"/>
      <c r="H18" s="312"/>
      <c r="I18" s="109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29</v>
      </c>
      <c r="E20" s="35"/>
      <c r="F20" s="35"/>
      <c r="G20" s="35"/>
      <c r="H20" s="35"/>
      <c r="I20" s="109" t="s">
        <v>25</v>
      </c>
      <c r="J20" s="110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0" t="str">
        <f>IF('Rekapitulace stavby'!E17="","",'Rekapitulace stavby'!E17)</f>
        <v xml:space="preserve"> </v>
      </c>
      <c r="F21" s="35"/>
      <c r="G21" s="35"/>
      <c r="H21" s="35"/>
      <c r="I21" s="109" t="s">
        <v>26</v>
      </c>
      <c r="J21" s="110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31</v>
      </c>
      <c r="E23" s="35"/>
      <c r="F23" s="35"/>
      <c r="G23" s="35"/>
      <c r="H23" s="35"/>
      <c r="I23" s="109" t="s">
        <v>25</v>
      </c>
      <c r="J23" s="110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0" t="str">
        <f>IF('Rekapitulace stavby'!E20="","",'Rekapitulace stavby'!E20)</f>
        <v xml:space="preserve"> </v>
      </c>
      <c r="F24" s="35"/>
      <c r="G24" s="35"/>
      <c r="H24" s="35"/>
      <c r="I24" s="109" t="s">
        <v>26</v>
      </c>
      <c r="J24" s="110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313" t="s">
        <v>1</v>
      </c>
      <c r="F27" s="313"/>
      <c r="G27" s="313"/>
      <c r="H27" s="31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33</v>
      </c>
      <c r="E30" s="35"/>
      <c r="F30" s="35"/>
      <c r="G30" s="35"/>
      <c r="H30" s="35"/>
      <c r="I30" s="35"/>
      <c r="J30" s="117">
        <f>ROUND(J139,2)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35</v>
      </c>
      <c r="G32" s="35"/>
      <c r="H32" s="35"/>
      <c r="I32" s="118" t="s">
        <v>34</v>
      </c>
      <c r="J32" s="11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37</v>
      </c>
      <c r="E33" s="109" t="s">
        <v>38</v>
      </c>
      <c r="F33" s="120">
        <f>ROUND((SUM(BE139:BE449)),2)</f>
        <v>0</v>
      </c>
      <c r="G33" s="35"/>
      <c r="H33" s="35"/>
      <c r="I33" s="121">
        <v>0.21</v>
      </c>
      <c r="J33" s="120">
        <f>ROUND(((SUM(BE139:BE449))*I33),2)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39</v>
      </c>
      <c r="F34" s="120">
        <f>ROUND((SUM(BF139:BF449)),2)</f>
        <v>0</v>
      </c>
      <c r="G34" s="35"/>
      <c r="H34" s="35"/>
      <c r="I34" s="121">
        <v>0.15</v>
      </c>
      <c r="J34" s="120">
        <f>ROUND(((SUM(BF139:BF449))*I34),2)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40</v>
      </c>
      <c r="F35" s="120">
        <f>ROUND((SUM(BG139:BG449)),2)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41</v>
      </c>
      <c r="F36" s="120">
        <f>ROUND((SUM(BH139:BH449)),2)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42</v>
      </c>
      <c r="F37" s="120">
        <f>ROUND((SUM(BI139:BI449)),2)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86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5" t="str">
        <f>E7</f>
        <v>Rozpocet_TUL budova H, úpr.soc. zařízení_odemceny</v>
      </c>
      <c r="F85" s="306"/>
      <c r="G85" s="306"/>
      <c r="H85" s="306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84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74" t="str">
        <f>E9</f>
        <v>Objekt1 - Úprava sociálního zařízení</v>
      </c>
      <c r="F87" s="304"/>
      <c r="G87" s="304"/>
      <c r="H87" s="30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19. 4. 2023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0" t="s">
        <v>87</v>
      </c>
      <c r="D94" s="141"/>
      <c r="E94" s="141"/>
      <c r="F94" s="141"/>
      <c r="G94" s="141"/>
      <c r="H94" s="141"/>
      <c r="I94" s="141"/>
      <c r="J94" s="142" t="s">
        <v>88</v>
      </c>
      <c r="K94" s="14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3" t="s">
        <v>89</v>
      </c>
      <c r="D96" s="37"/>
      <c r="E96" s="37"/>
      <c r="F96" s="37"/>
      <c r="G96" s="37"/>
      <c r="H96" s="37"/>
      <c r="I96" s="37"/>
      <c r="J96" s="85">
        <f>J139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90</v>
      </c>
    </row>
    <row r="97" spans="2:12" s="9" customFormat="1" ht="24.95" customHeight="1" hidden="1">
      <c r="B97" s="144"/>
      <c r="C97" s="145"/>
      <c r="D97" s="146" t="s">
        <v>91</v>
      </c>
      <c r="E97" s="147"/>
      <c r="F97" s="147"/>
      <c r="G97" s="147"/>
      <c r="H97" s="147"/>
      <c r="I97" s="147"/>
      <c r="J97" s="148">
        <f>J140</f>
        <v>0</v>
      </c>
      <c r="K97" s="145"/>
      <c r="L97" s="149"/>
    </row>
    <row r="98" spans="2:12" s="10" customFormat="1" ht="19.9" customHeight="1" hidden="1">
      <c r="B98" s="150"/>
      <c r="C98" s="151"/>
      <c r="D98" s="152" t="s">
        <v>92</v>
      </c>
      <c r="E98" s="153"/>
      <c r="F98" s="153"/>
      <c r="G98" s="153"/>
      <c r="H98" s="153"/>
      <c r="I98" s="153"/>
      <c r="J98" s="154">
        <f>J141</f>
        <v>0</v>
      </c>
      <c r="K98" s="151"/>
      <c r="L98" s="155"/>
    </row>
    <row r="99" spans="2:12" s="10" customFormat="1" ht="19.9" customHeight="1" hidden="1">
      <c r="B99" s="150"/>
      <c r="C99" s="151"/>
      <c r="D99" s="152" t="s">
        <v>93</v>
      </c>
      <c r="E99" s="153"/>
      <c r="F99" s="153"/>
      <c r="G99" s="153"/>
      <c r="H99" s="153"/>
      <c r="I99" s="153"/>
      <c r="J99" s="154">
        <f>J143</f>
        <v>0</v>
      </c>
      <c r="K99" s="151"/>
      <c r="L99" s="155"/>
    </row>
    <row r="100" spans="2:12" s="10" customFormat="1" ht="19.9" customHeight="1" hidden="1">
      <c r="B100" s="150"/>
      <c r="C100" s="151"/>
      <c r="D100" s="152" t="s">
        <v>94</v>
      </c>
      <c r="E100" s="153"/>
      <c r="F100" s="153"/>
      <c r="G100" s="153"/>
      <c r="H100" s="153"/>
      <c r="I100" s="153"/>
      <c r="J100" s="154">
        <f>J145</f>
        <v>0</v>
      </c>
      <c r="K100" s="151"/>
      <c r="L100" s="155"/>
    </row>
    <row r="101" spans="2:12" s="10" customFormat="1" ht="19.9" customHeight="1" hidden="1">
      <c r="B101" s="150"/>
      <c r="C101" s="151"/>
      <c r="D101" s="152" t="s">
        <v>95</v>
      </c>
      <c r="E101" s="153"/>
      <c r="F101" s="153"/>
      <c r="G101" s="153"/>
      <c r="H101" s="153"/>
      <c r="I101" s="153"/>
      <c r="J101" s="154">
        <f>J149</f>
        <v>0</v>
      </c>
      <c r="K101" s="151"/>
      <c r="L101" s="155"/>
    </row>
    <row r="102" spans="2:12" s="10" customFormat="1" ht="19.9" customHeight="1" hidden="1">
      <c r="B102" s="150"/>
      <c r="C102" s="151"/>
      <c r="D102" s="152" t="s">
        <v>96</v>
      </c>
      <c r="E102" s="153"/>
      <c r="F102" s="153"/>
      <c r="G102" s="153"/>
      <c r="H102" s="153"/>
      <c r="I102" s="153"/>
      <c r="J102" s="154">
        <f>J173</f>
        <v>0</v>
      </c>
      <c r="K102" s="151"/>
      <c r="L102" s="155"/>
    </row>
    <row r="103" spans="2:12" s="10" customFormat="1" ht="19.9" customHeight="1" hidden="1">
      <c r="B103" s="150"/>
      <c r="C103" s="151"/>
      <c r="D103" s="152" t="s">
        <v>97</v>
      </c>
      <c r="E103" s="153"/>
      <c r="F103" s="153"/>
      <c r="G103" s="153"/>
      <c r="H103" s="153"/>
      <c r="I103" s="153"/>
      <c r="J103" s="154">
        <f>J175</f>
        <v>0</v>
      </c>
      <c r="K103" s="151"/>
      <c r="L103" s="155"/>
    </row>
    <row r="104" spans="2:12" s="10" customFormat="1" ht="19.9" customHeight="1" hidden="1">
      <c r="B104" s="150"/>
      <c r="C104" s="151"/>
      <c r="D104" s="152" t="s">
        <v>98</v>
      </c>
      <c r="E104" s="153"/>
      <c r="F104" s="153"/>
      <c r="G104" s="153"/>
      <c r="H104" s="153"/>
      <c r="I104" s="153"/>
      <c r="J104" s="154">
        <f>J182</f>
        <v>0</v>
      </c>
      <c r="K104" s="151"/>
      <c r="L104" s="155"/>
    </row>
    <row r="105" spans="2:12" s="9" customFormat="1" ht="24.95" customHeight="1" hidden="1">
      <c r="B105" s="144"/>
      <c r="C105" s="145"/>
      <c r="D105" s="146" t="s">
        <v>99</v>
      </c>
      <c r="E105" s="147"/>
      <c r="F105" s="147"/>
      <c r="G105" s="147"/>
      <c r="H105" s="147"/>
      <c r="I105" s="147"/>
      <c r="J105" s="148">
        <f>J184</f>
        <v>0</v>
      </c>
      <c r="K105" s="145"/>
      <c r="L105" s="149"/>
    </row>
    <row r="106" spans="2:12" s="10" customFormat="1" ht="19.9" customHeight="1" hidden="1">
      <c r="B106" s="150"/>
      <c r="C106" s="151"/>
      <c r="D106" s="152" t="s">
        <v>100</v>
      </c>
      <c r="E106" s="153"/>
      <c r="F106" s="153"/>
      <c r="G106" s="153"/>
      <c r="H106" s="153"/>
      <c r="I106" s="153"/>
      <c r="J106" s="154">
        <f>J185</f>
        <v>0</v>
      </c>
      <c r="K106" s="151"/>
      <c r="L106" s="155"/>
    </row>
    <row r="107" spans="2:12" s="10" customFormat="1" ht="19.9" customHeight="1" hidden="1">
      <c r="B107" s="150"/>
      <c r="C107" s="151"/>
      <c r="D107" s="152" t="s">
        <v>101</v>
      </c>
      <c r="E107" s="153"/>
      <c r="F107" s="153"/>
      <c r="G107" s="153"/>
      <c r="H107" s="153"/>
      <c r="I107" s="153"/>
      <c r="J107" s="154">
        <f>J260</f>
        <v>0</v>
      </c>
      <c r="K107" s="151"/>
      <c r="L107" s="155"/>
    </row>
    <row r="108" spans="2:12" s="10" customFormat="1" ht="19.9" customHeight="1" hidden="1">
      <c r="B108" s="150"/>
      <c r="C108" s="151"/>
      <c r="D108" s="152" t="s">
        <v>102</v>
      </c>
      <c r="E108" s="153"/>
      <c r="F108" s="153"/>
      <c r="G108" s="153"/>
      <c r="H108" s="153"/>
      <c r="I108" s="153"/>
      <c r="J108" s="154">
        <f>J262</f>
        <v>0</v>
      </c>
      <c r="K108" s="151"/>
      <c r="L108" s="155"/>
    </row>
    <row r="109" spans="2:12" s="10" customFormat="1" ht="19.9" customHeight="1" hidden="1">
      <c r="B109" s="150"/>
      <c r="C109" s="151"/>
      <c r="D109" s="152" t="s">
        <v>103</v>
      </c>
      <c r="E109" s="153"/>
      <c r="F109" s="153"/>
      <c r="G109" s="153"/>
      <c r="H109" s="153"/>
      <c r="I109" s="153"/>
      <c r="J109" s="154">
        <f>J305</f>
        <v>0</v>
      </c>
      <c r="K109" s="151"/>
      <c r="L109" s="155"/>
    </row>
    <row r="110" spans="2:12" s="10" customFormat="1" ht="19.9" customHeight="1" hidden="1">
      <c r="B110" s="150"/>
      <c r="C110" s="151"/>
      <c r="D110" s="152" t="s">
        <v>104</v>
      </c>
      <c r="E110" s="153"/>
      <c r="F110" s="153"/>
      <c r="G110" s="153"/>
      <c r="H110" s="153"/>
      <c r="I110" s="153"/>
      <c r="J110" s="154">
        <f>J325</f>
        <v>0</v>
      </c>
      <c r="K110" s="151"/>
      <c r="L110" s="155"/>
    </row>
    <row r="111" spans="2:12" s="10" customFormat="1" ht="19.9" customHeight="1" hidden="1">
      <c r="B111" s="150"/>
      <c r="C111" s="151"/>
      <c r="D111" s="152" t="s">
        <v>105</v>
      </c>
      <c r="E111" s="153"/>
      <c r="F111" s="153"/>
      <c r="G111" s="153"/>
      <c r="H111" s="153"/>
      <c r="I111" s="153"/>
      <c r="J111" s="154">
        <f>J345</f>
        <v>0</v>
      </c>
      <c r="K111" s="151"/>
      <c r="L111" s="155"/>
    </row>
    <row r="112" spans="2:12" s="10" customFormat="1" ht="19.9" customHeight="1" hidden="1">
      <c r="B112" s="150"/>
      <c r="C112" s="151"/>
      <c r="D112" s="152" t="s">
        <v>106</v>
      </c>
      <c r="E112" s="153"/>
      <c r="F112" s="153"/>
      <c r="G112" s="153"/>
      <c r="H112" s="153"/>
      <c r="I112" s="153"/>
      <c r="J112" s="154">
        <f>J363</f>
        <v>0</v>
      </c>
      <c r="K112" s="151"/>
      <c r="L112" s="155"/>
    </row>
    <row r="113" spans="2:12" s="10" customFormat="1" ht="19.9" customHeight="1" hidden="1">
      <c r="B113" s="150"/>
      <c r="C113" s="151"/>
      <c r="D113" s="152" t="s">
        <v>107</v>
      </c>
      <c r="E113" s="153"/>
      <c r="F113" s="153"/>
      <c r="G113" s="153"/>
      <c r="H113" s="153"/>
      <c r="I113" s="153"/>
      <c r="J113" s="154">
        <f>J382</f>
        <v>0</v>
      </c>
      <c r="K113" s="151"/>
      <c r="L113" s="155"/>
    </row>
    <row r="114" spans="2:12" s="10" customFormat="1" ht="19.9" customHeight="1" hidden="1">
      <c r="B114" s="150"/>
      <c r="C114" s="151"/>
      <c r="D114" s="152" t="s">
        <v>108</v>
      </c>
      <c r="E114" s="153"/>
      <c r="F114" s="153"/>
      <c r="G114" s="153"/>
      <c r="H114" s="153"/>
      <c r="I114" s="153"/>
      <c r="J114" s="154">
        <f>J385</f>
        <v>0</v>
      </c>
      <c r="K114" s="151"/>
      <c r="L114" s="155"/>
    </row>
    <row r="115" spans="2:12" s="10" customFormat="1" ht="19.9" customHeight="1" hidden="1">
      <c r="B115" s="150"/>
      <c r="C115" s="151"/>
      <c r="D115" s="152" t="s">
        <v>109</v>
      </c>
      <c r="E115" s="153"/>
      <c r="F115" s="153"/>
      <c r="G115" s="153"/>
      <c r="H115" s="153"/>
      <c r="I115" s="153"/>
      <c r="J115" s="154">
        <f>J422</f>
        <v>0</v>
      </c>
      <c r="K115" s="151"/>
      <c r="L115" s="155"/>
    </row>
    <row r="116" spans="2:12" s="10" customFormat="1" ht="19.9" customHeight="1" hidden="1">
      <c r="B116" s="150"/>
      <c r="C116" s="151"/>
      <c r="D116" s="152" t="s">
        <v>110</v>
      </c>
      <c r="E116" s="153"/>
      <c r="F116" s="153"/>
      <c r="G116" s="153"/>
      <c r="H116" s="153"/>
      <c r="I116" s="153"/>
      <c r="J116" s="154">
        <f>J433</f>
        <v>0</v>
      </c>
      <c r="K116" s="151"/>
      <c r="L116" s="155"/>
    </row>
    <row r="117" spans="2:12" s="9" customFormat="1" ht="24.95" customHeight="1" hidden="1">
      <c r="B117" s="144"/>
      <c r="C117" s="145"/>
      <c r="D117" s="146" t="s">
        <v>111</v>
      </c>
      <c r="E117" s="147"/>
      <c r="F117" s="147"/>
      <c r="G117" s="147"/>
      <c r="H117" s="147"/>
      <c r="I117" s="147"/>
      <c r="J117" s="148">
        <f>J445</f>
        <v>0</v>
      </c>
      <c r="K117" s="145"/>
      <c r="L117" s="149"/>
    </row>
    <row r="118" spans="2:12" s="10" customFormat="1" ht="19.9" customHeight="1" hidden="1">
      <c r="B118" s="150"/>
      <c r="C118" s="151"/>
      <c r="D118" s="152" t="s">
        <v>112</v>
      </c>
      <c r="E118" s="153"/>
      <c r="F118" s="153"/>
      <c r="G118" s="153"/>
      <c r="H118" s="153"/>
      <c r="I118" s="153"/>
      <c r="J118" s="154">
        <f>J446</f>
        <v>0</v>
      </c>
      <c r="K118" s="151"/>
      <c r="L118" s="155"/>
    </row>
    <row r="119" spans="2:12" s="10" customFormat="1" ht="19.9" customHeight="1" hidden="1">
      <c r="B119" s="150"/>
      <c r="C119" s="151"/>
      <c r="D119" s="152" t="s">
        <v>113</v>
      </c>
      <c r="E119" s="153"/>
      <c r="F119" s="153"/>
      <c r="G119" s="153"/>
      <c r="H119" s="153"/>
      <c r="I119" s="153"/>
      <c r="J119" s="154">
        <f>J448</f>
        <v>0</v>
      </c>
      <c r="K119" s="151"/>
      <c r="L119" s="155"/>
    </row>
    <row r="120" spans="1:31" s="2" customFormat="1" ht="21.75" customHeight="1" hidden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 hidden="1">
      <c r="A121" s="35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ht="12" hidden="1"/>
    <row r="123" ht="12" hidden="1"/>
    <row r="124" ht="12" hidden="1"/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114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05" t="str">
        <f>E7</f>
        <v>Rozpocet_TUL budova H, úpr.soc. zařízení_odemceny</v>
      </c>
      <c r="F129" s="306"/>
      <c r="G129" s="306"/>
      <c r="H129" s="306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84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6.5" customHeight="1">
      <c r="A131" s="35"/>
      <c r="B131" s="36"/>
      <c r="C131" s="37"/>
      <c r="D131" s="37"/>
      <c r="E131" s="274" t="str">
        <f>E9</f>
        <v>Objekt1 - Úprava sociálního zařízení</v>
      </c>
      <c r="F131" s="304"/>
      <c r="G131" s="304"/>
      <c r="H131" s="304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30" t="s">
        <v>20</v>
      </c>
      <c r="D133" s="37"/>
      <c r="E133" s="37"/>
      <c r="F133" s="28" t="str">
        <f>F12</f>
        <v xml:space="preserve"> </v>
      </c>
      <c r="G133" s="37"/>
      <c r="H133" s="37"/>
      <c r="I133" s="30" t="s">
        <v>22</v>
      </c>
      <c r="J133" s="67" t="str">
        <f>IF(J12="","",J12)</f>
        <v>19. 4. 2023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24</v>
      </c>
      <c r="D135" s="37"/>
      <c r="E135" s="37"/>
      <c r="F135" s="28" t="str">
        <f>E15</f>
        <v xml:space="preserve"> </v>
      </c>
      <c r="G135" s="37"/>
      <c r="H135" s="37"/>
      <c r="I135" s="30" t="s">
        <v>29</v>
      </c>
      <c r="J135" s="33" t="str">
        <f>E21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2" customHeight="1">
      <c r="A136" s="35"/>
      <c r="B136" s="36"/>
      <c r="C136" s="30" t="s">
        <v>27</v>
      </c>
      <c r="D136" s="37"/>
      <c r="E136" s="37"/>
      <c r="F136" s="28" t="str">
        <f>IF(E18="","",E18)</f>
        <v>Vyplň údaj</v>
      </c>
      <c r="G136" s="37"/>
      <c r="H136" s="37"/>
      <c r="I136" s="30" t="s">
        <v>31</v>
      </c>
      <c r="J136" s="33" t="str">
        <f>E24</f>
        <v xml:space="preserve"> 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0.3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11" customFormat="1" ht="29.25" customHeight="1">
      <c r="A138" s="156"/>
      <c r="B138" s="157"/>
      <c r="C138" s="158" t="s">
        <v>115</v>
      </c>
      <c r="D138" s="159" t="s">
        <v>58</v>
      </c>
      <c r="E138" s="159" t="s">
        <v>54</v>
      </c>
      <c r="F138" s="159" t="s">
        <v>55</v>
      </c>
      <c r="G138" s="159" t="s">
        <v>116</v>
      </c>
      <c r="H138" s="159" t="s">
        <v>117</v>
      </c>
      <c r="I138" s="159" t="s">
        <v>118</v>
      </c>
      <c r="J138" s="160" t="s">
        <v>88</v>
      </c>
      <c r="K138" s="161" t="s">
        <v>119</v>
      </c>
      <c r="L138" s="162"/>
      <c r="M138" s="76" t="s">
        <v>1</v>
      </c>
      <c r="N138" s="77" t="s">
        <v>37</v>
      </c>
      <c r="O138" s="77" t="s">
        <v>120</v>
      </c>
      <c r="P138" s="77" t="s">
        <v>121</v>
      </c>
      <c r="Q138" s="77" t="s">
        <v>122</v>
      </c>
      <c r="R138" s="77" t="s">
        <v>123</v>
      </c>
      <c r="S138" s="77" t="s">
        <v>124</v>
      </c>
      <c r="T138" s="78" t="s">
        <v>125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</row>
    <row r="139" spans="1:63" s="2" customFormat="1" ht="22.9" customHeight="1">
      <c r="A139" s="35"/>
      <c r="B139" s="36"/>
      <c r="C139" s="83" t="s">
        <v>126</v>
      </c>
      <c r="D139" s="37"/>
      <c r="E139" s="37"/>
      <c r="F139" s="37"/>
      <c r="G139" s="37"/>
      <c r="H139" s="37"/>
      <c r="I139" s="37"/>
      <c r="J139" s="163">
        <f>BK139</f>
        <v>0</v>
      </c>
      <c r="K139" s="37"/>
      <c r="L139" s="40"/>
      <c r="M139" s="79"/>
      <c r="N139" s="164"/>
      <c r="O139" s="80"/>
      <c r="P139" s="165">
        <f>P140+P184+P445</f>
        <v>0</v>
      </c>
      <c r="Q139" s="80"/>
      <c r="R139" s="165">
        <f>R140+R184+R445</f>
        <v>3.20657205</v>
      </c>
      <c r="S139" s="80"/>
      <c r="T139" s="166">
        <f>T140+T184+T445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72</v>
      </c>
      <c r="AU139" s="18" t="s">
        <v>90</v>
      </c>
      <c r="BK139" s="167">
        <f>BK140+BK184+BK445</f>
        <v>0</v>
      </c>
    </row>
    <row r="140" spans="2:63" s="12" customFormat="1" ht="25.9" customHeight="1">
      <c r="B140" s="168"/>
      <c r="C140" s="169"/>
      <c r="D140" s="170" t="s">
        <v>72</v>
      </c>
      <c r="E140" s="171" t="s">
        <v>127</v>
      </c>
      <c r="F140" s="171" t="s">
        <v>128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P141+P143+P145+P149+P173+P175+P182</f>
        <v>0</v>
      </c>
      <c r="Q140" s="176"/>
      <c r="R140" s="177">
        <f>R141+R143+R145+R149+R173+R175+R182</f>
        <v>1.199295</v>
      </c>
      <c r="S140" s="176"/>
      <c r="T140" s="178">
        <f>T141+T143+T145+T149+T173+T175+T182</f>
        <v>0</v>
      </c>
      <c r="AR140" s="179" t="s">
        <v>80</v>
      </c>
      <c r="AT140" s="180" t="s">
        <v>72</v>
      </c>
      <c r="AU140" s="180" t="s">
        <v>73</v>
      </c>
      <c r="AY140" s="179" t="s">
        <v>129</v>
      </c>
      <c r="BK140" s="181">
        <f>BK141+BK143+BK145+BK149+BK173+BK175+BK182</f>
        <v>0</v>
      </c>
    </row>
    <row r="141" spans="2:63" s="12" customFormat="1" ht="22.9" customHeight="1">
      <c r="B141" s="168"/>
      <c r="C141" s="169"/>
      <c r="D141" s="170" t="s">
        <v>72</v>
      </c>
      <c r="E141" s="182" t="s">
        <v>130</v>
      </c>
      <c r="F141" s="182" t="s">
        <v>131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P142</f>
        <v>0</v>
      </c>
      <c r="Q141" s="176"/>
      <c r="R141" s="177">
        <f>R142</f>
        <v>0</v>
      </c>
      <c r="S141" s="176"/>
      <c r="T141" s="178">
        <f>T142</f>
        <v>0</v>
      </c>
      <c r="AR141" s="179" t="s">
        <v>80</v>
      </c>
      <c r="AT141" s="180" t="s">
        <v>72</v>
      </c>
      <c r="AU141" s="180" t="s">
        <v>80</v>
      </c>
      <c r="AY141" s="179" t="s">
        <v>129</v>
      </c>
      <c r="BK141" s="181">
        <f>BK142</f>
        <v>0</v>
      </c>
    </row>
    <row r="142" spans="1:65" s="2" customFormat="1" ht="16.5" customHeight="1">
      <c r="A142" s="35"/>
      <c r="B142" s="36"/>
      <c r="C142" s="184" t="s">
        <v>80</v>
      </c>
      <c r="D142" s="184" t="s">
        <v>132</v>
      </c>
      <c r="E142" s="185" t="s">
        <v>133</v>
      </c>
      <c r="F142" s="186" t="s">
        <v>134</v>
      </c>
      <c r="G142" s="187" t="s">
        <v>135</v>
      </c>
      <c r="H142" s="188">
        <v>8</v>
      </c>
      <c r="I142" s="189"/>
      <c r="J142" s="190">
        <f>ROUND(I142*H142,2)</f>
        <v>0</v>
      </c>
      <c r="K142" s="191"/>
      <c r="L142" s="40"/>
      <c r="M142" s="192" t="s">
        <v>1</v>
      </c>
      <c r="N142" s="193" t="s">
        <v>38</v>
      </c>
      <c r="O142" s="72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6" t="s">
        <v>136</v>
      </c>
      <c r="AT142" s="196" t="s">
        <v>132</v>
      </c>
      <c r="AU142" s="196" t="s">
        <v>82</v>
      </c>
      <c r="AY142" s="18" t="s">
        <v>129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8" t="s">
        <v>80</v>
      </c>
      <c r="BK142" s="197">
        <f>ROUND(I142*H142,2)</f>
        <v>0</v>
      </c>
      <c r="BL142" s="18" t="s">
        <v>136</v>
      </c>
      <c r="BM142" s="196" t="s">
        <v>82</v>
      </c>
    </row>
    <row r="143" spans="2:63" s="12" customFormat="1" ht="22.9" customHeight="1">
      <c r="B143" s="168"/>
      <c r="C143" s="169"/>
      <c r="D143" s="170" t="s">
        <v>72</v>
      </c>
      <c r="E143" s="182" t="s">
        <v>137</v>
      </c>
      <c r="F143" s="182" t="s">
        <v>138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P144</f>
        <v>0</v>
      </c>
      <c r="Q143" s="176"/>
      <c r="R143" s="177">
        <f>R144</f>
        <v>1.199295</v>
      </c>
      <c r="S143" s="176"/>
      <c r="T143" s="178">
        <f>T144</f>
        <v>0</v>
      </c>
      <c r="AR143" s="179" t="s">
        <v>80</v>
      </c>
      <c r="AT143" s="180" t="s">
        <v>72</v>
      </c>
      <c r="AU143" s="180" t="s">
        <v>80</v>
      </c>
      <c r="AY143" s="179" t="s">
        <v>129</v>
      </c>
      <c r="BK143" s="181">
        <f>BK144</f>
        <v>0</v>
      </c>
    </row>
    <row r="144" spans="1:65" s="2" customFormat="1" ht="24.2" customHeight="1">
      <c r="A144" s="35"/>
      <c r="B144" s="36"/>
      <c r="C144" s="184" t="s">
        <v>82</v>
      </c>
      <c r="D144" s="184" t="s">
        <v>132</v>
      </c>
      <c r="E144" s="185" t="s">
        <v>139</v>
      </c>
      <c r="F144" s="186" t="s">
        <v>140</v>
      </c>
      <c r="G144" s="187" t="s">
        <v>141</v>
      </c>
      <c r="H144" s="188">
        <v>65.25</v>
      </c>
      <c r="I144" s="189"/>
      <c r="J144" s="190">
        <f>ROUND(I144*H144,2)</f>
        <v>0</v>
      </c>
      <c r="K144" s="191"/>
      <c r="L144" s="40"/>
      <c r="M144" s="192" t="s">
        <v>1</v>
      </c>
      <c r="N144" s="193" t="s">
        <v>38</v>
      </c>
      <c r="O144" s="72"/>
      <c r="P144" s="194">
        <f>O144*H144</f>
        <v>0</v>
      </c>
      <c r="Q144" s="194">
        <v>0.01838</v>
      </c>
      <c r="R144" s="194">
        <f>Q144*H144</f>
        <v>1.199295</v>
      </c>
      <c r="S144" s="194">
        <v>0</v>
      </c>
      <c r="T144" s="19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6" t="s">
        <v>136</v>
      </c>
      <c r="AT144" s="196" t="s">
        <v>132</v>
      </c>
      <c r="AU144" s="196" t="s">
        <v>82</v>
      </c>
      <c r="AY144" s="18" t="s">
        <v>129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8" t="s">
        <v>80</v>
      </c>
      <c r="BK144" s="197">
        <f>ROUND(I144*H144,2)</f>
        <v>0</v>
      </c>
      <c r="BL144" s="18" t="s">
        <v>136</v>
      </c>
      <c r="BM144" s="196" t="s">
        <v>142</v>
      </c>
    </row>
    <row r="145" spans="2:63" s="12" customFormat="1" ht="22.9" customHeight="1">
      <c r="B145" s="168"/>
      <c r="C145" s="169"/>
      <c r="D145" s="170" t="s">
        <v>72</v>
      </c>
      <c r="E145" s="182" t="s">
        <v>143</v>
      </c>
      <c r="F145" s="182" t="s">
        <v>144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SUM(P146:P148)</f>
        <v>0</v>
      </c>
      <c r="Q145" s="176"/>
      <c r="R145" s="177">
        <f>SUM(R146:R148)</f>
        <v>0</v>
      </c>
      <c r="S145" s="176"/>
      <c r="T145" s="178">
        <f>SUM(T146:T148)</f>
        <v>0</v>
      </c>
      <c r="AR145" s="179" t="s">
        <v>80</v>
      </c>
      <c r="AT145" s="180" t="s">
        <v>72</v>
      </c>
      <c r="AU145" s="180" t="s">
        <v>80</v>
      </c>
      <c r="AY145" s="179" t="s">
        <v>129</v>
      </c>
      <c r="BK145" s="181">
        <f>SUM(BK146:BK148)</f>
        <v>0</v>
      </c>
    </row>
    <row r="146" spans="1:65" s="2" customFormat="1" ht="16.5" customHeight="1">
      <c r="A146" s="35"/>
      <c r="B146" s="36"/>
      <c r="C146" s="184" t="s">
        <v>130</v>
      </c>
      <c r="D146" s="184" t="s">
        <v>132</v>
      </c>
      <c r="E146" s="185" t="s">
        <v>145</v>
      </c>
      <c r="F146" s="186" t="s">
        <v>146</v>
      </c>
      <c r="G146" s="187" t="s">
        <v>141</v>
      </c>
      <c r="H146" s="188">
        <v>45.5</v>
      </c>
      <c r="I146" s="189"/>
      <c r="J146" s="190">
        <f>ROUND(I146*H146,2)</f>
        <v>0</v>
      </c>
      <c r="K146" s="191"/>
      <c r="L146" s="40"/>
      <c r="M146" s="192" t="s">
        <v>1</v>
      </c>
      <c r="N146" s="193" t="s">
        <v>38</v>
      </c>
      <c r="O146" s="72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6" t="s">
        <v>136</v>
      </c>
      <c r="AT146" s="196" t="s">
        <v>132</v>
      </c>
      <c r="AU146" s="196" t="s">
        <v>82</v>
      </c>
      <c r="AY146" s="18" t="s">
        <v>129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8" t="s">
        <v>80</v>
      </c>
      <c r="BK146" s="197">
        <f>ROUND(I146*H146,2)</f>
        <v>0</v>
      </c>
      <c r="BL146" s="18" t="s">
        <v>136</v>
      </c>
      <c r="BM146" s="196" t="s">
        <v>147</v>
      </c>
    </row>
    <row r="147" spans="2:51" s="13" customFormat="1" ht="12">
      <c r="B147" s="198"/>
      <c r="C147" s="199"/>
      <c r="D147" s="200" t="s">
        <v>148</v>
      </c>
      <c r="E147" s="201" t="s">
        <v>1</v>
      </c>
      <c r="F147" s="202" t="s">
        <v>149</v>
      </c>
      <c r="G147" s="199"/>
      <c r="H147" s="203">
        <v>45.5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148</v>
      </c>
      <c r="AU147" s="209" t="s">
        <v>82</v>
      </c>
      <c r="AV147" s="13" t="s">
        <v>82</v>
      </c>
      <c r="AW147" s="13" t="s">
        <v>30</v>
      </c>
      <c r="AX147" s="13" t="s">
        <v>73</v>
      </c>
      <c r="AY147" s="209" t="s">
        <v>129</v>
      </c>
    </row>
    <row r="148" spans="2:51" s="14" customFormat="1" ht="12">
      <c r="B148" s="210"/>
      <c r="C148" s="211"/>
      <c r="D148" s="200" t="s">
        <v>148</v>
      </c>
      <c r="E148" s="212" t="s">
        <v>1</v>
      </c>
      <c r="F148" s="213" t="s">
        <v>150</v>
      </c>
      <c r="G148" s="211"/>
      <c r="H148" s="214">
        <v>45.5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148</v>
      </c>
      <c r="AU148" s="220" t="s">
        <v>82</v>
      </c>
      <c r="AV148" s="14" t="s">
        <v>136</v>
      </c>
      <c r="AW148" s="14" t="s">
        <v>30</v>
      </c>
      <c r="AX148" s="14" t="s">
        <v>80</v>
      </c>
      <c r="AY148" s="220" t="s">
        <v>129</v>
      </c>
    </row>
    <row r="149" spans="2:63" s="12" customFormat="1" ht="22.9" customHeight="1">
      <c r="B149" s="168"/>
      <c r="C149" s="169"/>
      <c r="D149" s="170" t="s">
        <v>72</v>
      </c>
      <c r="E149" s="182" t="s">
        <v>151</v>
      </c>
      <c r="F149" s="182" t="s">
        <v>152</v>
      </c>
      <c r="G149" s="169"/>
      <c r="H149" s="169"/>
      <c r="I149" s="172"/>
      <c r="J149" s="183">
        <f>BK149</f>
        <v>0</v>
      </c>
      <c r="K149" s="169"/>
      <c r="L149" s="174"/>
      <c r="M149" s="175"/>
      <c r="N149" s="176"/>
      <c r="O149" s="176"/>
      <c r="P149" s="177">
        <f>SUM(P150:P172)</f>
        <v>0</v>
      </c>
      <c r="Q149" s="176"/>
      <c r="R149" s="177">
        <f>SUM(R150:R172)</f>
        <v>0</v>
      </c>
      <c r="S149" s="176"/>
      <c r="T149" s="178">
        <f>SUM(T150:T172)</f>
        <v>0</v>
      </c>
      <c r="AR149" s="179" t="s">
        <v>80</v>
      </c>
      <c r="AT149" s="180" t="s">
        <v>72</v>
      </c>
      <c r="AU149" s="180" t="s">
        <v>80</v>
      </c>
      <c r="AY149" s="179" t="s">
        <v>129</v>
      </c>
      <c r="BK149" s="181">
        <f>SUM(BK150:BK172)</f>
        <v>0</v>
      </c>
    </row>
    <row r="150" spans="1:65" s="2" customFormat="1" ht="16.5" customHeight="1">
      <c r="A150" s="35"/>
      <c r="B150" s="36"/>
      <c r="C150" s="184" t="s">
        <v>136</v>
      </c>
      <c r="D150" s="184" t="s">
        <v>132</v>
      </c>
      <c r="E150" s="185" t="s">
        <v>153</v>
      </c>
      <c r="F150" s="186" t="s">
        <v>154</v>
      </c>
      <c r="G150" s="187" t="s">
        <v>141</v>
      </c>
      <c r="H150" s="188">
        <v>11.112</v>
      </c>
      <c r="I150" s="189"/>
      <c r="J150" s="190">
        <f>ROUND(I150*H150,2)</f>
        <v>0</v>
      </c>
      <c r="K150" s="191"/>
      <c r="L150" s="40"/>
      <c r="M150" s="192" t="s">
        <v>1</v>
      </c>
      <c r="N150" s="193" t="s">
        <v>38</v>
      </c>
      <c r="O150" s="72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6" t="s">
        <v>136</v>
      </c>
      <c r="AT150" s="196" t="s">
        <v>132</v>
      </c>
      <c r="AU150" s="196" t="s">
        <v>82</v>
      </c>
      <c r="AY150" s="18" t="s">
        <v>129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8" t="s">
        <v>80</v>
      </c>
      <c r="BK150" s="197">
        <f>ROUND(I150*H150,2)</f>
        <v>0</v>
      </c>
      <c r="BL150" s="18" t="s">
        <v>136</v>
      </c>
      <c r="BM150" s="196" t="s">
        <v>155</v>
      </c>
    </row>
    <row r="151" spans="2:51" s="15" customFormat="1" ht="12">
      <c r="B151" s="221"/>
      <c r="C151" s="222"/>
      <c r="D151" s="200" t="s">
        <v>148</v>
      </c>
      <c r="E151" s="223" t="s">
        <v>1</v>
      </c>
      <c r="F151" s="224" t="s">
        <v>156</v>
      </c>
      <c r="G151" s="222"/>
      <c r="H151" s="223" t="s">
        <v>1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148</v>
      </c>
      <c r="AU151" s="230" t="s">
        <v>82</v>
      </c>
      <c r="AV151" s="15" t="s">
        <v>80</v>
      </c>
      <c r="AW151" s="15" t="s">
        <v>30</v>
      </c>
      <c r="AX151" s="15" t="s">
        <v>73</v>
      </c>
      <c r="AY151" s="230" t="s">
        <v>129</v>
      </c>
    </row>
    <row r="152" spans="2:51" s="13" customFormat="1" ht="12">
      <c r="B152" s="198"/>
      <c r="C152" s="199"/>
      <c r="D152" s="200" t="s">
        <v>148</v>
      </c>
      <c r="E152" s="201" t="s">
        <v>1</v>
      </c>
      <c r="F152" s="202" t="s">
        <v>157</v>
      </c>
      <c r="G152" s="199"/>
      <c r="H152" s="203">
        <v>4.236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148</v>
      </c>
      <c r="AU152" s="209" t="s">
        <v>82</v>
      </c>
      <c r="AV152" s="13" t="s">
        <v>82</v>
      </c>
      <c r="AW152" s="13" t="s">
        <v>30</v>
      </c>
      <c r="AX152" s="13" t="s">
        <v>73</v>
      </c>
      <c r="AY152" s="209" t="s">
        <v>129</v>
      </c>
    </row>
    <row r="153" spans="2:51" s="13" customFormat="1" ht="12">
      <c r="B153" s="198"/>
      <c r="C153" s="199"/>
      <c r="D153" s="200" t="s">
        <v>148</v>
      </c>
      <c r="E153" s="201" t="s">
        <v>1</v>
      </c>
      <c r="F153" s="202" t="s">
        <v>158</v>
      </c>
      <c r="G153" s="199"/>
      <c r="H153" s="203">
        <v>6.876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148</v>
      </c>
      <c r="AU153" s="209" t="s">
        <v>82</v>
      </c>
      <c r="AV153" s="13" t="s">
        <v>82</v>
      </c>
      <c r="AW153" s="13" t="s">
        <v>30</v>
      </c>
      <c r="AX153" s="13" t="s">
        <v>73</v>
      </c>
      <c r="AY153" s="209" t="s">
        <v>129</v>
      </c>
    </row>
    <row r="154" spans="2:51" s="14" customFormat="1" ht="12">
      <c r="B154" s="210"/>
      <c r="C154" s="211"/>
      <c r="D154" s="200" t="s">
        <v>148</v>
      </c>
      <c r="E154" s="212" t="s">
        <v>1</v>
      </c>
      <c r="F154" s="213" t="s">
        <v>150</v>
      </c>
      <c r="G154" s="211"/>
      <c r="H154" s="214">
        <v>11.112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148</v>
      </c>
      <c r="AU154" s="220" t="s">
        <v>82</v>
      </c>
      <c r="AV154" s="14" t="s">
        <v>136</v>
      </c>
      <c r="AW154" s="14" t="s">
        <v>30</v>
      </c>
      <c r="AX154" s="14" t="s">
        <v>80</v>
      </c>
      <c r="AY154" s="220" t="s">
        <v>129</v>
      </c>
    </row>
    <row r="155" spans="1:65" s="2" customFormat="1" ht="16.5" customHeight="1">
      <c r="A155" s="35"/>
      <c r="B155" s="36"/>
      <c r="C155" s="184" t="s">
        <v>159</v>
      </c>
      <c r="D155" s="184" t="s">
        <v>132</v>
      </c>
      <c r="E155" s="185" t="s">
        <v>160</v>
      </c>
      <c r="F155" s="186" t="s">
        <v>161</v>
      </c>
      <c r="G155" s="187" t="s">
        <v>141</v>
      </c>
      <c r="H155" s="188">
        <v>4</v>
      </c>
      <c r="I155" s="189"/>
      <c r="J155" s="190">
        <f>ROUND(I155*H155,2)</f>
        <v>0</v>
      </c>
      <c r="K155" s="191"/>
      <c r="L155" s="40"/>
      <c r="M155" s="192" t="s">
        <v>1</v>
      </c>
      <c r="N155" s="193" t="s">
        <v>38</v>
      </c>
      <c r="O155" s="72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6" t="s">
        <v>136</v>
      </c>
      <c r="AT155" s="196" t="s">
        <v>132</v>
      </c>
      <c r="AU155" s="196" t="s">
        <v>82</v>
      </c>
      <c r="AY155" s="18" t="s">
        <v>129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8" t="s">
        <v>80</v>
      </c>
      <c r="BK155" s="197">
        <f>ROUND(I155*H155,2)</f>
        <v>0</v>
      </c>
      <c r="BL155" s="18" t="s">
        <v>136</v>
      </c>
      <c r="BM155" s="196" t="s">
        <v>162</v>
      </c>
    </row>
    <row r="156" spans="2:51" s="15" customFormat="1" ht="12">
      <c r="B156" s="221"/>
      <c r="C156" s="222"/>
      <c r="D156" s="200" t="s">
        <v>148</v>
      </c>
      <c r="E156" s="223" t="s">
        <v>1</v>
      </c>
      <c r="F156" s="224" t="s">
        <v>156</v>
      </c>
      <c r="G156" s="222"/>
      <c r="H156" s="223" t="s">
        <v>1</v>
      </c>
      <c r="I156" s="225"/>
      <c r="J156" s="222"/>
      <c r="K156" s="222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148</v>
      </c>
      <c r="AU156" s="230" t="s">
        <v>82</v>
      </c>
      <c r="AV156" s="15" t="s">
        <v>80</v>
      </c>
      <c r="AW156" s="15" t="s">
        <v>30</v>
      </c>
      <c r="AX156" s="15" t="s">
        <v>73</v>
      </c>
      <c r="AY156" s="230" t="s">
        <v>129</v>
      </c>
    </row>
    <row r="157" spans="2:51" s="13" customFormat="1" ht="12">
      <c r="B157" s="198"/>
      <c r="C157" s="199"/>
      <c r="D157" s="200" t="s">
        <v>148</v>
      </c>
      <c r="E157" s="201" t="s">
        <v>1</v>
      </c>
      <c r="F157" s="202" t="s">
        <v>163</v>
      </c>
      <c r="G157" s="199"/>
      <c r="H157" s="203">
        <v>2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148</v>
      </c>
      <c r="AU157" s="209" t="s">
        <v>82</v>
      </c>
      <c r="AV157" s="13" t="s">
        <v>82</v>
      </c>
      <c r="AW157" s="13" t="s">
        <v>30</v>
      </c>
      <c r="AX157" s="13" t="s">
        <v>73</v>
      </c>
      <c r="AY157" s="209" t="s">
        <v>129</v>
      </c>
    </row>
    <row r="158" spans="2:51" s="13" customFormat="1" ht="12">
      <c r="B158" s="198"/>
      <c r="C158" s="199"/>
      <c r="D158" s="200" t="s">
        <v>148</v>
      </c>
      <c r="E158" s="201" t="s">
        <v>1</v>
      </c>
      <c r="F158" s="202" t="s">
        <v>164</v>
      </c>
      <c r="G158" s="199"/>
      <c r="H158" s="203">
        <v>2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148</v>
      </c>
      <c r="AU158" s="209" t="s">
        <v>82</v>
      </c>
      <c r="AV158" s="13" t="s">
        <v>82</v>
      </c>
      <c r="AW158" s="13" t="s">
        <v>30</v>
      </c>
      <c r="AX158" s="13" t="s">
        <v>73</v>
      </c>
      <c r="AY158" s="209" t="s">
        <v>129</v>
      </c>
    </row>
    <row r="159" spans="2:51" s="14" customFormat="1" ht="12">
      <c r="B159" s="210"/>
      <c r="C159" s="211"/>
      <c r="D159" s="200" t="s">
        <v>148</v>
      </c>
      <c r="E159" s="212" t="s">
        <v>1</v>
      </c>
      <c r="F159" s="213" t="s">
        <v>150</v>
      </c>
      <c r="G159" s="211"/>
      <c r="H159" s="214">
        <v>4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148</v>
      </c>
      <c r="AU159" s="220" t="s">
        <v>82</v>
      </c>
      <c r="AV159" s="14" t="s">
        <v>136</v>
      </c>
      <c r="AW159" s="14" t="s">
        <v>30</v>
      </c>
      <c r="AX159" s="14" t="s">
        <v>80</v>
      </c>
      <c r="AY159" s="220" t="s">
        <v>129</v>
      </c>
    </row>
    <row r="160" spans="1:65" s="2" customFormat="1" ht="16.5" customHeight="1">
      <c r="A160" s="35"/>
      <c r="B160" s="36"/>
      <c r="C160" s="184" t="s">
        <v>137</v>
      </c>
      <c r="D160" s="184" t="s">
        <v>132</v>
      </c>
      <c r="E160" s="185" t="s">
        <v>165</v>
      </c>
      <c r="F160" s="186" t="s">
        <v>166</v>
      </c>
      <c r="G160" s="187" t="s">
        <v>141</v>
      </c>
      <c r="H160" s="188">
        <v>132.649</v>
      </c>
      <c r="I160" s="189"/>
      <c r="J160" s="190">
        <f>ROUND(I160*H160,2)</f>
        <v>0</v>
      </c>
      <c r="K160" s="191"/>
      <c r="L160" s="40"/>
      <c r="M160" s="192" t="s">
        <v>1</v>
      </c>
      <c r="N160" s="193" t="s">
        <v>38</v>
      </c>
      <c r="O160" s="72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6" t="s">
        <v>136</v>
      </c>
      <c r="AT160" s="196" t="s">
        <v>132</v>
      </c>
      <c r="AU160" s="196" t="s">
        <v>82</v>
      </c>
      <c r="AY160" s="18" t="s">
        <v>129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8" t="s">
        <v>80</v>
      </c>
      <c r="BK160" s="197">
        <f>ROUND(I160*H160,2)</f>
        <v>0</v>
      </c>
      <c r="BL160" s="18" t="s">
        <v>136</v>
      </c>
      <c r="BM160" s="196" t="s">
        <v>167</v>
      </c>
    </row>
    <row r="161" spans="2:51" s="15" customFormat="1" ht="12">
      <c r="B161" s="221"/>
      <c r="C161" s="222"/>
      <c r="D161" s="200" t="s">
        <v>148</v>
      </c>
      <c r="E161" s="223" t="s">
        <v>1</v>
      </c>
      <c r="F161" s="224" t="s">
        <v>156</v>
      </c>
      <c r="G161" s="222"/>
      <c r="H161" s="223" t="s">
        <v>1</v>
      </c>
      <c r="I161" s="225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148</v>
      </c>
      <c r="AU161" s="230" t="s">
        <v>82</v>
      </c>
      <c r="AV161" s="15" t="s">
        <v>80</v>
      </c>
      <c r="AW161" s="15" t="s">
        <v>30</v>
      </c>
      <c r="AX161" s="15" t="s">
        <v>73</v>
      </c>
      <c r="AY161" s="230" t="s">
        <v>129</v>
      </c>
    </row>
    <row r="162" spans="2:51" s="15" customFormat="1" ht="12">
      <c r="B162" s="221"/>
      <c r="C162" s="222"/>
      <c r="D162" s="200" t="s">
        <v>148</v>
      </c>
      <c r="E162" s="223" t="s">
        <v>1</v>
      </c>
      <c r="F162" s="224" t="s">
        <v>168</v>
      </c>
      <c r="G162" s="222"/>
      <c r="H162" s="223" t="s">
        <v>1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148</v>
      </c>
      <c r="AU162" s="230" t="s">
        <v>82</v>
      </c>
      <c r="AV162" s="15" t="s">
        <v>80</v>
      </c>
      <c r="AW162" s="15" t="s">
        <v>30</v>
      </c>
      <c r="AX162" s="15" t="s">
        <v>73</v>
      </c>
      <c r="AY162" s="230" t="s">
        <v>129</v>
      </c>
    </row>
    <row r="163" spans="2:51" s="13" customFormat="1" ht="12">
      <c r="B163" s="198"/>
      <c r="C163" s="199"/>
      <c r="D163" s="200" t="s">
        <v>148</v>
      </c>
      <c r="E163" s="201" t="s">
        <v>1</v>
      </c>
      <c r="F163" s="202" t="s">
        <v>169</v>
      </c>
      <c r="G163" s="199"/>
      <c r="H163" s="203">
        <v>13.018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148</v>
      </c>
      <c r="AU163" s="209" t="s">
        <v>82</v>
      </c>
      <c r="AV163" s="13" t="s">
        <v>82</v>
      </c>
      <c r="AW163" s="13" t="s">
        <v>30</v>
      </c>
      <c r="AX163" s="13" t="s">
        <v>73</v>
      </c>
      <c r="AY163" s="209" t="s">
        <v>129</v>
      </c>
    </row>
    <row r="164" spans="2:51" s="13" customFormat="1" ht="12">
      <c r="B164" s="198"/>
      <c r="C164" s="199"/>
      <c r="D164" s="200" t="s">
        <v>148</v>
      </c>
      <c r="E164" s="201" t="s">
        <v>1</v>
      </c>
      <c r="F164" s="202" t="s">
        <v>170</v>
      </c>
      <c r="G164" s="199"/>
      <c r="H164" s="203">
        <v>26.314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148</v>
      </c>
      <c r="AU164" s="209" t="s">
        <v>82</v>
      </c>
      <c r="AV164" s="13" t="s">
        <v>82</v>
      </c>
      <c r="AW164" s="13" t="s">
        <v>30</v>
      </c>
      <c r="AX164" s="13" t="s">
        <v>73</v>
      </c>
      <c r="AY164" s="209" t="s">
        <v>129</v>
      </c>
    </row>
    <row r="165" spans="2:51" s="13" customFormat="1" ht="12">
      <c r="B165" s="198"/>
      <c r="C165" s="199"/>
      <c r="D165" s="200" t="s">
        <v>148</v>
      </c>
      <c r="E165" s="201" t="s">
        <v>1</v>
      </c>
      <c r="F165" s="202" t="s">
        <v>171</v>
      </c>
      <c r="G165" s="199"/>
      <c r="H165" s="203">
        <v>20.048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148</v>
      </c>
      <c r="AU165" s="209" t="s">
        <v>82</v>
      </c>
      <c r="AV165" s="13" t="s">
        <v>82</v>
      </c>
      <c r="AW165" s="13" t="s">
        <v>30</v>
      </c>
      <c r="AX165" s="13" t="s">
        <v>73</v>
      </c>
      <c r="AY165" s="209" t="s">
        <v>129</v>
      </c>
    </row>
    <row r="166" spans="2:51" s="13" customFormat="1" ht="12">
      <c r="B166" s="198"/>
      <c r="C166" s="199"/>
      <c r="D166" s="200" t="s">
        <v>148</v>
      </c>
      <c r="E166" s="201" t="s">
        <v>1</v>
      </c>
      <c r="F166" s="202" t="s">
        <v>172</v>
      </c>
      <c r="G166" s="199"/>
      <c r="H166" s="203">
        <v>4.125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148</v>
      </c>
      <c r="AU166" s="209" t="s">
        <v>82</v>
      </c>
      <c r="AV166" s="13" t="s">
        <v>82</v>
      </c>
      <c r="AW166" s="13" t="s">
        <v>30</v>
      </c>
      <c r="AX166" s="13" t="s">
        <v>73</v>
      </c>
      <c r="AY166" s="209" t="s">
        <v>129</v>
      </c>
    </row>
    <row r="167" spans="2:51" s="16" customFormat="1" ht="12">
      <c r="B167" s="231"/>
      <c r="C167" s="232"/>
      <c r="D167" s="200" t="s">
        <v>148</v>
      </c>
      <c r="E167" s="233" t="s">
        <v>1</v>
      </c>
      <c r="F167" s="234" t="s">
        <v>173</v>
      </c>
      <c r="G167" s="232"/>
      <c r="H167" s="235">
        <v>63.505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148</v>
      </c>
      <c r="AU167" s="241" t="s">
        <v>82</v>
      </c>
      <c r="AV167" s="16" t="s">
        <v>130</v>
      </c>
      <c r="AW167" s="16" t="s">
        <v>30</v>
      </c>
      <c r="AX167" s="16" t="s">
        <v>73</v>
      </c>
      <c r="AY167" s="241" t="s">
        <v>129</v>
      </c>
    </row>
    <row r="168" spans="2:51" s="15" customFormat="1" ht="12">
      <c r="B168" s="221"/>
      <c r="C168" s="222"/>
      <c r="D168" s="200" t="s">
        <v>148</v>
      </c>
      <c r="E168" s="223" t="s">
        <v>1</v>
      </c>
      <c r="F168" s="224" t="s">
        <v>174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148</v>
      </c>
      <c r="AU168" s="230" t="s">
        <v>82</v>
      </c>
      <c r="AV168" s="15" t="s">
        <v>80</v>
      </c>
      <c r="AW168" s="15" t="s">
        <v>30</v>
      </c>
      <c r="AX168" s="15" t="s">
        <v>73</v>
      </c>
      <c r="AY168" s="230" t="s">
        <v>129</v>
      </c>
    </row>
    <row r="169" spans="2:51" s="13" customFormat="1" ht="12">
      <c r="B169" s="198"/>
      <c r="C169" s="199"/>
      <c r="D169" s="200" t="s">
        <v>148</v>
      </c>
      <c r="E169" s="201" t="s">
        <v>1</v>
      </c>
      <c r="F169" s="202" t="s">
        <v>175</v>
      </c>
      <c r="G169" s="199"/>
      <c r="H169" s="203">
        <v>20.048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148</v>
      </c>
      <c r="AU169" s="209" t="s">
        <v>82</v>
      </c>
      <c r="AV169" s="13" t="s">
        <v>82</v>
      </c>
      <c r="AW169" s="13" t="s">
        <v>30</v>
      </c>
      <c r="AX169" s="13" t="s">
        <v>73</v>
      </c>
      <c r="AY169" s="209" t="s">
        <v>129</v>
      </c>
    </row>
    <row r="170" spans="2:51" s="13" customFormat="1" ht="12">
      <c r="B170" s="198"/>
      <c r="C170" s="199"/>
      <c r="D170" s="200" t="s">
        <v>148</v>
      </c>
      <c r="E170" s="201" t="s">
        <v>1</v>
      </c>
      <c r="F170" s="202" t="s">
        <v>176</v>
      </c>
      <c r="G170" s="199"/>
      <c r="H170" s="203">
        <v>49.096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148</v>
      </c>
      <c r="AU170" s="209" t="s">
        <v>82</v>
      </c>
      <c r="AV170" s="13" t="s">
        <v>82</v>
      </c>
      <c r="AW170" s="13" t="s">
        <v>30</v>
      </c>
      <c r="AX170" s="13" t="s">
        <v>73</v>
      </c>
      <c r="AY170" s="209" t="s">
        <v>129</v>
      </c>
    </row>
    <row r="171" spans="2:51" s="16" customFormat="1" ht="12">
      <c r="B171" s="231"/>
      <c r="C171" s="232"/>
      <c r="D171" s="200" t="s">
        <v>148</v>
      </c>
      <c r="E171" s="233" t="s">
        <v>1</v>
      </c>
      <c r="F171" s="234" t="s">
        <v>173</v>
      </c>
      <c r="G171" s="232"/>
      <c r="H171" s="235">
        <v>69.144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148</v>
      </c>
      <c r="AU171" s="241" t="s">
        <v>82</v>
      </c>
      <c r="AV171" s="16" t="s">
        <v>130</v>
      </c>
      <c r="AW171" s="16" t="s">
        <v>30</v>
      </c>
      <c r="AX171" s="16" t="s">
        <v>73</v>
      </c>
      <c r="AY171" s="241" t="s">
        <v>129</v>
      </c>
    </row>
    <row r="172" spans="2:51" s="14" customFormat="1" ht="12">
      <c r="B172" s="210"/>
      <c r="C172" s="211"/>
      <c r="D172" s="200" t="s">
        <v>148</v>
      </c>
      <c r="E172" s="212" t="s">
        <v>1</v>
      </c>
      <c r="F172" s="213" t="s">
        <v>150</v>
      </c>
      <c r="G172" s="211"/>
      <c r="H172" s="214">
        <v>132.649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148</v>
      </c>
      <c r="AU172" s="220" t="s">
        <v>82</v>
      </c>
      <c r="AV172" s="14" t="s">
        <v>136</v>
      </c>
      <c r="AW172" s="14" t="s">
        <v>30</v>
      </c>
      <c r="AX172" s="14" t="s">
        <v>80</v>
      </c>
      <c r="AY172" s="220" t="s">
        <v>129</v>
      </c>
    </row>
    <row r="173" spans="2:63" s="12" customFormat="1" ht="22.9" customHeight="1">
      <c r="B173" s="168"/>
      <c r="C173" s="169"/>
      <c r="D173" s="170" t="s">
        <v>72</v>
      </c>
      <c r="E173" s="182" t="s">
        <v>177</v>
      </c>
      <c r="F173" s="182" t="s">
        <v>178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P174</f>
        <v>0</v>
      </c>
      <c r="Q173" s="176"/>
      <c r="R173" s="177">
        <f>R174</f>
        <v>0</v>
      </c>
      <c r="S173" s="176"/>
      <c r="T173" s="178">
        <f>T174</f>
        <v>0</v>
      </c>
      <c r="AR173" s="179" t="s">
        <v>80</v>
      </c>
      <c r="AT173" s="180" t="s">
        <v>72</v>
      </c>
      <c r="AU173" s="180" t="s">
        <v>80</v>
      </c>
      <c r="AY173" s="179" t="s">
        <v>129</v>
      </c>
      <c r="BK173" s="181">
        <f>BK174</f>
        <v>0</v>
      </c>
    </row>
    <row r="174" spans="1:65" s="2" customFormat="1" ht="21.75" customHeight="1">
      <c r="A174" s="35"/>
      <c r="B174" s="36"/>
      <c r="C174" s="184" t="s">
        <v>179</v>
      </c>
      <c r="D174" s="184" t="s">
        <v>132</v>
      </c>
      <c r="E174" s="185" t="s">
        <v>180</v>
      </c>
      <c r="F174" s="186" t="s">
        <v>181</v>
      </c>
      <c r="G174" s="187" t="s">
        <v>141</v>
      </c>
      <c r="H174" s="188">
        <v>35.653</v>
      </c>
      <c r="I174" s="189"/>
      <c r="J174" s="190">
        <f>ROUND(I174*H174,2)</f>
        <v>0</v>
      </c>
      <c r="K174" s="191"/>
      <c r="L174" s="40"/>
      <c r="M174" s="192" t="s">
        <v>1</v>
      </c>
      <c r="N174" s="193" t="s">
        <v>38</v>
      </c>
      <c r="O174" s="72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6" t="s">
        <v>136</v>
      </c>
      <c r="AT174" s="196" t="s">
        <v>132</v>
      </c>
      <c r="AU174" s="196" t="s">
        <v>82</v>
      </c>
      <c r="AY174" s="18" t="s">
        <v>129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8" t="s">
        <v>80</v>
      </c>
      <c r="BK174" s="197">
        <f>ROUND(I174*H174,2)</f>
        <v>0</v>
      </c>
      <c r="BL174" s="18" t="s">
        <v>136</v>
      </c>
      <c r="BM174" s="196" t="s">
        <v>182</v>
      </c>
    </row>
    <row r="175" spans="2:63" s="12" customFormat="1" ht="22.9" customHeight="1">
      <c r="B175" s="168"/>
      <c r="C175" s="169"/>
      <c r="D175" s="170" t="s">
        <v>72</v>
      </c>
      <c r="E175" s="182" t="s">
        <v>183</v>
      </c>
      <c r="F175" s="182" t="s">
        <v>184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SUM(P176:P181)</f>
        <v>0</v>
      </c>
      <c r="Q175" s="176"/>
      <c r="R175" s="177">
        <f>SUM(R176:R181)</f>
        <v>0</v>
      </c>
      <c r="S175" s="176"/>
      <c r="T175" s="178">
        <f>SUM(T176:T181)</f>
        <v>0</v>
      </c>
      <c r="AR175" s="179" t="s">
        <v>80</v>
      </c>
      <c r="AT175" s="180" t="s">
        <v>72</v>
      </c>
      <c r="AU175" s="180" t="s">
        <v>80</v>
      </c>
      <c r="AY175" s="179" t="s">
        <v>129</v>
      </c>
      <c r="BK175" s="181">
        <f>SUM(BK176:BK181)</f>
        <v>0</v>
      </c>
    </row>
    <row r="176" spans="1:65" s="2" customFormat="1" ht="24.2" customHeight="1">
      <c r="A176" s="35"/>
      <c r="B176" s="36"/>
      <c r="C176" s="184" t="s">
        <v>185</v>
      </c>
      <c r="D176" s="184" t="s">
        <v>132</v>
      </c>
      <c r="E176" s="185" t="s">
        <v>186</v>
      </c>
      <c r="F176" s="186" t="s">
        <v>187</v>
      </c>
      <c r="G176" s="187" t="s">
        <v>188</v>
      </c>
      <c r="H176" s="188">
        <v>14.894</v>
      </c>
      <c r="I176" s="189"/>
      <c r="J176" s="190">
        <f>ROUND(I176*H176,2)</f>
        <v>0</v>
      </c>
      <c r="K176" s="191"/>
      <c r="L176" s="40"/>
      <c r="M176" s="192" t="s">
        <v>1</v>
      </c>
      <c r="N176" s="193" t="s">
        <v>38</v>
      </c>
      <c r="O176" s="72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6" t="s">
        <v>136</v>
      </c>
      <c r="AT176" s="196" t="s">
        <v>132</v>
      </c>
      <c r="AU176" s="196" t="s">
        <v>82</v>
      </c>
      <c r="AY176" s="18" t="s">
        <v>129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8" t="s">
        <v>80</v>
      </c>
      <c r="BK176" s="197">
        <f>ROUND(I176*H176,2)</f>
        <v>0</v>
      </c>
      <c r="BL176" s="18" t="s">
        <v>136</v>
      </c>
      <c r="BM176" s="196" t="s">
        <v>189</v>
      </c>
    </row>
    <row r="177" spans="1:65" s="2" customFormat="1" ht="16.5" customHeight="1">
      <c r="A177" s="35"/>
      <c r="B177" s="36"/>
      <c r="C177" s="184" t="s">
        <v>143</v>
      </c>
      <c r="D177" s="184" t="s">
        <v>132</v>
      </c>
      <c r="E177" s="185" t="s">
        <v>190</v>
      </c>
      <c r="F177" s="186" t="s">
        <v>191</v>
      </c>
      <c r="G177" s="187" t="s">
        <v>188</v>
      </c>
      <c r="H177" s="188">
        <v>14.894</v>
      </c>
      <c r="I177" s="189"/>
      <c r="J177" s="190">
        <f>ROUND(I177*H177,2)</f>
        <v>0</v>
      </c>
      <c r="K177" s="191"/>
      <c r="L177" s="40"/>
      <c r="M177" s="192" t="s">
        <v>1</v>
      </c>
      <c r="N177" s="193" t="s">
        <v>38</v>
      </c>
      <c r="O177" s="72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6" t="s">
        <v>136</v>
      </c>
      <c r="AT177" s="196" t="s">
        <v>132</v>
      </c>
      <c r="AU177" s="196" t="s">
        <v>82</v>
      </c>
      <c r="AY177" s="18" t="s">
        <v>129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8" t="s">
        <v>80</v>
      </c>
      <c r="BK177" s="197">
        <f>ROUND(I177*H177,2)</f>
        <v>0</v>
      </c>
      <c r="BL177" s="18" t="s">
        <v>136</v>
      </c>
      <c r="BM177" s="196" t="s">
        <v>192</v>
      </c>
    </row>
    <row r="178" spans="1:65" s="2" customFormat="1" ht="16.5" customHeight="1">
      <c r="A178" s="35"/>
      <c r="B178" s="36"/>
      <c r="C178" s="184" t="s">
        <v>193</v>
      </c>
      <c r="D178" s="184" t="s">
        <v>132</v>
      </c>
      <c r="E178" s="185" t="s">
        <v>194</v>
      </c>
      <c r="F178" s="186" t="s">
        <v>195</v>
      </c>
      <c r="G178" s="187" t="s">
        <v>188</v>
      </c>
      <c r="H178" s="188">
        <v>431.926</v>
      </c>
      <c r="I178" s="189"/>
      <c r="J178" s="190">
        <f>ROUND(I178*H178,2)</f>
        <v>0</v>
      </c>
      <c r="K178" s="191"/>
      <c r="L178" s="40"/>
      <c r="M178" s="192" t="s">
        <v>1</v>
      </c>
      <c r="N178" s="193" t="s">
        <v>38</v>
      </c>
      <c r="O178" s="72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6" t="s">
        <v>136</v>
      </c>
      <c r="AT178" s="196" t="s">
        <v>132</v>
      </c>
      <c r="AU178" s="196" t="s">
        <v>82</v>
      </c>
      <c r="AY178" s="18" t="s">
        <v>129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8" t="s">
        <v>80</v>
      </c>
      <c r="BK178" s="197">
        <f>ROUND(I178*H178,2)</f>
        <v>0</v>
      </c>
      <c r="BL178" s="18" t="s">
        <v>136</v>
      </c>
      <c r="BM178" s="196" t="s">
        <v>196</v>
      </c>
    </row>
    <row r="179" spans="2:51" s="13" customFormat="1" ht="12">
      <c r="B179" s="198"/>
      <c r="C179" s="199"/>
      <c r="D179" s="200" t="s">
        <v>148</v>
      </c>
      <c r="E179" s="201" t="s">
        <v>1</v>
      </c>
      <c r="F179" s="202" t="s">
        <v>197</v>
      </c>
      <c r="G179" s="199"/>
      <c r="H179" s="203">
        <v>431.926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148</v>
      </c>
      <c r="AU179" s="209" t="s">
        <v>82</v>
      </c>
      <c r="AV179" s="13" t="s">
        <v>82</v>
      </c>
      <c r="AW179" s="13" t="s">
        <v>30</v>
      </c>
      <c r="AX179" s="13" t="s">
        <v>73</v>
      </c>
      <c r="AY179" s="209" t="s">
        <v>129</v>
      </c>
    </row>
    <row r="180" spans="2:51" s="14" customFormat="1" ht="12">
      <c r="B180" s="210"/>
      <c r="C180" s="211"/>
      <c r="D180" s="200" t="s">
        <v>148</v>
      </c>
      <c r="E180" s="212" t="s">
        <v>1</v>
      </c>
      <c r="F180" s="213" t="s">
        <v>150</v>
      </c>
      <c r="G180" s="211"/>
      <c r="H180" s="214">
        <v>431.926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148</v>
      </c>
      <c r="AU180" s="220" t="s">
        <v>82</v>
      </c>
      <c r="AV180" s="14" t="s">
        <v>136</v>
      </c>
      <c r="AW180" s="14" t="s">
        <v>30</v>
      </c>
      <c r="AX180" s="14" t="s">
        <v>80</v>
      </c>
      <c r="AY180" s="220" t="s">
        <v>129</v>
      </c>
    </row>
    <row r="181" spans="1:65" s="2" customFormat="1" ht="21.75" customHeight="1">
      <c r="A181" s="35"/>
      <c r="B181" s="36"/>
      <c r="C181" s="184" t="s">
        <v>198</v>
      </c>
      <c r="D181" s="184" t="s">
        <v>132</v>
      </c>
      <c r="E181" s="185" t="s">
        <v>199</v>
      </c>
      <c r="F181" s="186" t="s">
        <v>200</v>
      </c>
      <c r="G181" s="187" t="s">
        <v>188</v>
      </c>
      <c r="H181" s="188">
        <v>14.894</v>
      </c>
      <c r="I181" s="189"/>
      <c r="J181" s="190">
        <f>ROUND(I181*H181,2)</f>
        <v>0</v>
      </c>
      <c r="K181" s="191"/>
      <c r="L181" s="40"/>
      <c r="M181" s="192" t="s">
        <v>1</v>
      </c>
      <c r="N181" s="193" t="s">
        <v>38</v>
      </c>
      <c r="O181" s="72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6" t="s">
        <v>136</v>
      </c>
      <c r="AT181" s="196" t="s">
        <v>132</v>
      </c>
      <c r="AU181" s="196" t="s">
        <v>82</v>
      </c>
      <c r="AY181" s="18" t="s">
        <v>129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8" t="s">
        <v>80</v>
      </c>
      <c r="BK181" s="197">
        <f>ROUND(I181*H181,2)</f>
        <v>0</v>
      </c>
      <c r="BL181" s="18" t="s">
        <v>136</v>
      </c>
      <c r="BM181" s="196" t="s">
        <v>201</v>
      </c>
    </row>
    <row r="182" spans="2:63" s="12" customFormat="1" ht="22.9" customHeight="1">
      <c r="B182" s="168"/>
      <c r="C182" s="169"/>
      <c r="D182" s="170" t="s">
        <v>72</v>
      </c>
      <c r="E182" s="182" t="s">
        <v>202</v>
      </c>
      <c r="F182" s="182" t="s">
        <v>203</v>
      </c>
      <c r="G182" s="169"/>
      <c r="H182" s="169"/>
      <c r="I182" s="172"/>
      <c r="J182" s="183">
        <f>BK182</f>
        <v>0</v>
      </c>
      <c r="K182" s="169"/>
      <c r="L182" s="174"/>
      <c r="M182" s="175"/>
      <c r="N182" s="176"/>
      <c r="O182" s="176"/>
      <c r="P182" s="177">
        <f>P183</f>
        <v>0</v>
      </c>
      <c r="Q182" s="176"/>
      <c r="R182" s="177">
        <f>R183</f>
        <v>0</v>
      </c>
      <c r="S182" s="176"/>
      <c r="T182" s="178">
        <f>T183</f>
        <v>0</v>
      </c>
      <c r="AR182" s="179" t="s">
        <v>80</v>
      </c>
      <c r="AT182" s="180" t="s">
        <v>72</v>
      </c>
      <c r="AU182" s="180" t="s">
        <v>80</v>
      </c>
      <c r="AY182" s="179" t="s">
        <v>129</v>
      </c>
      <c r="BK182" s="181">
        <f>BK183</f>
        <v>0</v>
      </c>
    </row>
    <row r="183" spans="1:65" s="2" customFormat="1" ht="16.5" customHeight="1">
      <c r="A183" s="35"/>
      <c r="B183" s="36"/>
      <c r="C183" s="184" t="s">
        <v>147</v>
      </c>
      <c r="D183" s="184" t="s">
        <v>132</v>
      </c>
      <c r="E183" s="185" t="s">
        <v>204</v>
      </c>
      <c r="F183" s="186" t="s">
        <v>205</v>
      </c>
      <c r="G183" s="187" t="s">
        <v>188</v>
      </c>
      <c r="H183" s="188">
        <v>1.711</v>
      </c>
      <c r="I183" s="189"/>
      <c r="J183" s="190">
        <f>ROUND(I183*H183,2)</f>
        <v>0</v>
      </c>
      <c r="K183" s="191"/>
      <c r="L183" s="40"/>
      <c r="M183" s="192" t="s">
        <v>1</v>
      </c>
      <c r="N183" s="193" t="s">
        <v>38</v>
      </c>
      <c r="O183" s="72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6" t="s">
        <v>136</v>
      </c>
      <c r="AT183" s="196" t="s">
        <v>132</v>
      </c>
      <c r="AU183" s="196" t="s">
        <v>82</v>
      </c>
      <c r="AY183" s="18" t="s">
        <v>129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8" t="s">
        <v>80</v>
      </c>
      <c r="BK183" s="197">
        <f>ROUND(I183*H183,2)</f>
        <v>0</v>
      </c>
      <c r="BL183" s="18" t="s">
        <v>136</v>
      </c>
      <c r="BM183" s="196" t="s">
        <v>206</v>
      </c>
    </row>
    <row r="184" spans="2:63" s="12" customFormat="1" ht="25.9" customHeight="1">
      <c r="B184" s="168"/>
      <c r="C184" s="169"/>
      <c r="D184" s="170" t="s">
        <v>72</v>
      </c>
      <c r="E184" s="171" t="s">
        <v>207</v>
      </c>
      <c r="F184" s="171" t="s">
        <v>208</v>
      </c>
      <c r="G184" s="169"/>
      <c r="H184" s="169"/>
      <c r="I184" s="172"/>
      <c r="J184" s="173">
        <f>BK184</f>
        <v>0</v>
      </c>
      <c r="K184" s="169"/>
      <c r="L184" s="174"/>
      <c r="M184" s="175"/>
      <c r="N184" s="176"/>
      <c r="O184" s="176"/>
      <c r="P184" s="177">
        <f>P185+P260+P262+P305+P325+P345+P363+P382+P385+P422+P433</f>
        <v>0</v>
      </c>
      <c r="Q184" s="176"/>
      <c r="R184" s="177">
        <f>R185+R260+R262+R305+R325+R345+R363+R382+R385+R422+R433</f>
        <v>2.00727705</v>
      </c>
      <c r="S184" s="176"/>
      <c r="T184" s="178">
        <f>T185+T260+T262+T305+T325+T345+T363+T382+T385+T422+T433</f>
        <v>0</v>
      </c>
      <c r="AR184" s="179" t="s">
        <v>82</v>
      </c>
      <c r="AT184" s="180" t="s">
        <v>72</v>
      </c>
      <c r="AU184" s="180" t="s">
        <v>73</v>
      </c>
      <c r="AY184" s="179" t="s">
        <v>129</v>
      </c>
      <c r="BK184" s="181">
        <f>BK185+BK260+BK262+BK305+BK325+BK345+BK363+BK382+BK385+BK422+BK433</f>
        <v>0</v>
      </c>
    </row>
    <row r="185" spans="2:63" s="12" customFormat="1" ht="22.9" customHeight="1">
      <c r="B185" s="168"/>
      <c r="C185" s="169"/>
      <c r="D185" s="170" t="s">
        <v>72</v>
      </c>
      <c r="E185" s="182" t="s">
        <v>209</v>
      </c>
      <c r="F185" s="182" t="s">
        <v>210</v>
      </c>
      <c r="G185" s="169"/>
      <c r="H185" s="169"/>
      <c r="I185" s="172"/>
      <c r="J185" s="183">
        <f>BK185</f>
        <v>0</v>
      </c>
      <c r="K185" s="169"/>
      <c r="L185" s="174"/>
      <c r="M185" s="175"/>
      <c r="N185" s="176"/>
      <c r="O185" s="176"/>
      <c r="P185" s="177">
        <f>SUM(P186:P259)</f>
        <v>0</v>
      </c>
      <c r="Q185" s="176"/>
      <c r="R185" s="177">
        <f>SUM(R186:R259)</f>
        <v>0.07250000000000001</v>
      </c>
      <c r="S185" s="176"/>
      <c r="T185" s="178">
        <f>SUM(T186:T259)</f>
        <v>0</v>
      </c>
      <c r="AR185" s="179" t="s">
        <v>82</v>
      </c>
      <c r="AT185" s="180" t="s">
        <v>72</v>
      </c>
      <c r="AU185" s="180" t="s">
        <v>80</v>
      </c>
      <c r="AY185" s="179" t="s">
        <v>129</v>
      </c>
      <c r="BK185" s="181">
        <f>SUM(BK186:BK259)</f>
        <v>0</v>
      </c>
    </row>
    <row r="186" spans="1:65" s="2" customFormat="1" ht="16.5" customHeight="1">
      <c r="A186" s="35"/>
      <c r="B186" s="36"/>
      <c r="C186" s="184" t="s">
        <v>211</v>
      </c>
      <c r="D186" s="184" t="s">
        <v>132</v>
      </c>
      <c r="E186" s="185" t="s">
        <v>212</v>
      </c>
      <c r="F186" s="186" t="s">
        <v>213</v>
      </c>
      <c r="G186" s="187" t="s">
        <v>214</v>
      </c>
      <c r="H186" s="188">
        <v>4</v>
      </c>
      <c r="I186" s="189"/>
      <c r="J186" s="190">
        <f>ROUND(I186*H186,2)</f>
        <v>0</v>
      </c>
      <c r="K186" s="191"/>
      <c r="L186" s="40"/>
      <c r="M186" s="192" t="s">
        <v>1</v>
      </c>
      <c r="N186" s="193" t="s">
        <v>38</v>
      </c>
      <c r="O186" s="72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6" t="s">
        <v>215</v>
      </c>
      <c r="AT186" s="196" t="s">
        <v>132</v>
      </c>
      <c r="AU186" s="196" t="s">
        <v>82</v>
      </c>
      <c r="AY186" s="18" t="s">
        <v>129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8" t="s">
        <v>80</v>
      </c>
      <c r="BK186" s="197">
        <f>ROUND(I186*H186,2)</f>
        <v>0</v>
      </c>
      <c r="BL186" s="18" t="s">
        <v>215</v>
      </c>
      <c r="BM186" s="196" t="s">
        <v>216</v>
      </c>
    </row>
    <row r="187" spans="2:51" s="15" customFormat="1" ht="12">
      <c r="B187" s="221"/>
      <c r="C187" s="222"/>
      <c r="D187" s="200" t="s">
        <v>148</v>
      </c>
      <c r="E187" s="223" t="s">
        <v>1</v>
      </c>
      <c r="F187" s="224" t="s">
        <v>156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148</v>
      </c>
      <c r="AU187" s="230" t="s">
        <v>82</v>
      </c>
      <c r="AV187" s="15" t="s">
        <v>80</v>
      </c>
      <c r="AW187" s="15" t="s">
        <v>30</v>
      </c>
      <c r="AX187" s="15" t="s">
        <v>73</v>
      </c>
      <c r="AY187" s="230" t="s">
        <v>129</v>
      </c>
    </row>
    <row r="188" spans="2:51" s="13" customFormat="1" ht="12">
      <c r="B188" s="198"/>
      <c r="C188" s="199"/>
      <c r="D188" s="200" t="s">
        <v>148</v>
      </c>
      <c r="E188" s="201" t="s">
        <v>1</v>
      </c>
      <c r="F188" s="202" t="s">
        <v>163</v>
      </c>
      <c r="G188" s="199"/>
      <c r="H188" s="203">
        <v>2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148</v>
      </c>
      <c r="AU188" s="209" t="s">
        <v>82</v>
      </c>
      <c r="AV188" s="13" t="s">
        <v>82</v>
      </c>
      <c r="AW188" s="13" t="s">
        <v>30</v>
      </c>
      <c r="AX188" s="13" t="s">
        <v>73</v>
      </c>
      <c r="AY188" s="209" t="s">
        <v>129</v>
      </c>
    </row>
    <row r="189" spans="2:51" s="13" customFormat="1" ht="12">
      <c r="B189" s="198"/>
      <c r="C189" s="199"/>
      <c r="D189" s="200" t="s">
        <v>148</v>
      </c>
      <c r="E189" s="201" t="s">
        <v>1</v>
      </c>
      <c r="F189" s="202" t="s">
        <v>164</v>
      </c>
      <c r="G189" s="199"/>
      <c r="H189" s="203">
        <v>2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148</v>
      </c>
      <c r="AU189" s="209" t="s">
        <v>82</v>
      </c>
      <c r="AV189" s="13" t="s">
        <v>82</v>
      </c>
      <c r="AW189" s="13" t="s">
        <v>30</v>
      </c>
      <c r="AX189" s="13" t="s">
        <v>73</v>
      </c>
      <c r="AY189" s="209" t="s">
        <v>129</v>
      </c>
    </row>
    <row r="190" spans="2:51" s="14" customFormat="1" ht="12">
      <c r="B190" s="210"/>
      <c r="C190" s="211"/>
      <c r="D190" s="200" t="s">
        <v>148</v>
      </c>
      <c r="E190" s="212" t="s">
        <v>1</v>
      </c>
      <c r="F190" s="213" t="s">
        <v>150</v>
      </c>
      <c r="G190" s="211"/>
      <c r="H190" s="214">
        <v>4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148</v>
      </c>
      <c r="AU190" s="220" t="s">
        <v>82</v>
      </c>
      <c r="AV190" s="14" t="s">
        <v>136</v>
      </c>
      <c r="AW190" s="14" t="s">
        <v>30</v>
      </c>
      <c r="AX190" s="14" t="s">
        <v>80</v>
      </c>
      <c r="AY190" s="220" t="s">
        <v>129</v>
      </c>
    </row>
    <row r="191" spans="1:65" s="2" customFormat="1" ht="16.5" customHeight="1">
      <c r="A191" s="35"/>
      <c r="B191" s="36"/>
      <c r="C191" s="184" t="s">
        <v>217</v>
      </c>
      <c r="D191" s="184" t="s">
        <v>132</v>
      </c>
      <c r="E191" s="185" t="s">
        <v>218</v>
      </c>
      <c r="F191" s="186" t="s">
        <v>219</v>
      </c>
      <c r="G191" s="187" t="s">
        <v>214</v>
      </c>
      <c r="H191" s="188">
        <v>2</v>
      </c>
      <c r="I191" s="189"/>
      <c r="J191" s="190">
        <f>ROUND(I191*H191,2)</f>
        <v>0</v>
      </c>
      <c r="K191" s="191"/>
      <c r="L191" s="40"/>
      <c r="M191" s="192" t="s">
        <v>1</v>
      </c>
      <c r="N191" s="193" t="s">
        <v>38</v>
      </c>
      <c r="O191" s="72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6" t="s">
        <v>215</v>
      </c>
      <c r="AT191" s="196" t="s">
        <v>132</v>
      </c>
      <c r="AU191" s="196" t="s">
        <v>82</v>
      </c>
      <c r="AY191" s="18" t="s">
        <v>129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8" t="s">
        <v>80</v>
      </c>
      <c r="BK191" s="197">
        <f>ROUND(I191*H191,2)</f>
        <v>0</v>
      </c>
      <c r="BL191" s="18" t="s">
        <v>215</v>
      </c>
      <c r="BM191" s="196" t="s">
        <v>220</v>
      </c>
    </row>
    <row r="192" spans="2:51" s="15" customFormat="1" ht="12">
      <c r="B192" s="221"/>
      <c r="C192" s="222"/>
      <c r="D192" s="200" t="s">
        <v>148</v>
      </c>
      <c r="E192" s="223" t="s">
        <v>1</v>
      </c>
      <c r="F192" s="224" t="s">
        <v>156</v>
      </c>
      <c r="G192" s="222"/>
      <c r="H192" s="223" t="s">
        <v>1</v>
      </c>
      <c r="I192" s="225"/>
      <c r="J192" s="222"/>
      <c r="K192" s="222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148</v>
      </c>
      <c r="AU192" s="230" t="s">
        <v>82</v>
      </c>
      <c r="AV192" s="15" t="s">
        <v>80</v>
      </c>
      <c r="AW192" s="15" t="s">
        <v>30</v>
      </c>
      <c r="AX192" s="15" t="s">
        <v>73</v>
      </c>
      <c r="AY192" s="230" t="s">
        <v>129</v>
      </c>
    </row>
    <row r="193" spans="2:51" s="13" customFormat="1" ht="12">
      <c r="B193" s="198"/>
      <c r="C193" s="199"/>
      <c r="D193" s="200" t="s">
        <v>148</v>
      </c>
      <c r="E193" s="201" t="s">
        <v>1</v>
      </c>
      <c r="F193" s="202" t="s">
        <v>164</v>
      </c>
      <c r="G193" s="199"/>
      <c r="H193" s="203">
        <v>2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148</v>
      </c>
      <c r="AU193" s="209" t="s">
        <v>82</v>
      </c>
      <c r="AV193" s="13" t="s">
        <v>82</v>
      </c>
      <c r="AW193" s="13" t="s">
        <v>30</v>
      </c>
      <c r="AX193" s="13" t="s">
        <v>73</v>
      </c>
      <c r="AY193" s="209" t="s">
        <v>129</v>
      </c>
    </row>
    <row r="194" spans="2:51" s="14" customFormat="1" ht="12">
      <c r="B194" s="210"/>
      <c r="C194" s="211"/>
      <c r="D194" s="200" t="s">
        <v>148</v>
      </c>
      <c r="E194" s="212" t="s">
        <v>1</v>
      </c>
      <c r="F194" s="213" t="s">
        <v>150</v>
      </c>
      <c r="G194" s="211"/>
      <c r="H194" s="214">
        <v>2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148</v>
      </c>
      <c r="AU194" s="220" t="s">
        <v>82</v>
      </c>
      <c r="AV194" s="14" t="s">
        <v>136</v>
      </c>
      <c r="AW194" s="14" t="s">
        <v>30</v>
      </c>
      <c r="AX194" s="14" t="s">
        <v>80</v>
      </c>
      <c r="AY194" s="220" t="s">
        <v>129</v>
      </c>
    </row>
    <row r="195" spans="1:65" s="2" customFormat="1" ht="16.5" customHeight="1">
      <c r="A195" s="35"/>
      <c r="B195" s="36"/>
      <c r="C195" s="242" t="s">
        <v>8</v>
      </c>
      <c r="D195" s="242" t="s">
        <v>221</v>
      </c>
      <c r="E195" s="243" t="s">
        <v>222</v>
      </c>
      <c r="F195" s="244" t="s">
        <v>223</v>
      </c>
      <c r="G195" s="245" t="s">
        <v>135</v>
      </c>
      <c r="H195" s="246">
        <v>5</v>
      </c>
      <c r="I195" s="247"/>
      <c r="J195" s="248">
        <f>ROUND(I195*H195,2)</f>
        <v>0</v>
      </c>
      <c r="K195" s="249"/>
      <c r="L195" s="250"/>
      <c r="M195" s="251" t="s">
        <v>1</v>
      </c>
      <c r="N195" s="252" t="s">
        <v>38</v>
      </c>
      <c r="O195" s="72"/>
      <c r="P195" s="194">
        <f>O195*H195</f>
        <v>0</v>
      </c>
      <c r="Q195" s="194">
        <v>0.0145</v>
      </c>
      <c r="R195" s="194">
        <f>Q195*H195</f>
        <v>0.07250000000000001</v>
      </c>
      <c r="S195" s="194">
        <v>0</v>
      </c>
      <c r="T195" s="19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6" t="s">
        <v>201</v>
      </c>
      <c r="AT195" s="196" t="s">
        <v>221</v>
      </c>
      <c r="AU195" s="196" t="s">
        <v>82</v>
      </c>
      <c r="AY195" s="18" t="s">
        <v>129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8" t="s">
        <v>80</v>
      </c>
      <c r="BK195" s="197">
        <f>ROUND(I195*H195,2)</f>
        <v>0</v>
      </c>
      <c r="BL195" s="18" t="s">
        <v>215</v>
      </c>
      <c r="BM195" s="196" t="s">
        <v>224</v>
      </c>
    </row>
    <row r="196" spans="1:65" s="2" customFormat="1" ht="16.5" customHeight="1">
      <c r="A196" s="35"/>
      <c r="B196" s="36"/>
      <c r="C196" s="184" t="s">
        <v>215</v>
      </c>
      <c r="D196" s="184" t="s">
        <v>132</v>
      </c>
      <c r="E196" s="185" t="s">
        <v>225</v>
      </c>
      <c r="F196" s="186" t="s">
        <v>226</v>
      </c>
      <c r="G196" s="187" t="s">
        <v>214</v>
      </c>
      <c r="H196" s="188">
        <v>4</v>
      </c>
      <c r="I196" s="189"/>
      <c r="J196" s="190">
        <f>ROUND(I196*H196,2)</f>
        <v>0</v>
      </c>
      <c r="K196" s="191"/>
      <c r="L196" s="40"/>
      <c r="M196" s="192" t="s">
        <v>1</v>
      </c>
      <c r="N196" s="193" t="s">
        <v>38</v>
      </c>
      <c r="O196" s="72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6" t="s">
        <v>215</v>
      </c>
      <c r="AT196" s="196" t="s">
        <v>132</v>
      </c>
      <c r="AU196" s="196" t="s">
        <v>82</v>
      </c>
      <c r="AY196" s="18" t="s">
        <v>129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8" t="s">
        <v>80</v>
      </c>
      <c r="BK196" s="197">
        <f>ROUND(I196*H196,2)</f>
        <v>0</v>
      </c>
      <c r="BL196" s="18" t="s">
        <v>215</v>
      </c>
      <c r="BM196" s="196" t="s">
        <v>227</v>
      </c>
    </row>
    <row r="197" spans="2:51" s="15" customFormat="1" ht="12">
      <c r="B197" s="221"/>
      <c r="C197" s="222"/>
      <c r="D197" s="200" t="s">
        <v>148</v>
      </c>
      <c r="E197" s="223" t="s">
        <v>1</v>
      </c>
      <c r="F197" s="224" t="s">
        <v>156</v>
      </c>
      <c r="G197" s="222"/>
      <c r="H197" s="223" t="s">
        <v>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148</v>
      </c>
      <c r="AU197" s="230" t="s">
        <v>82</v>
      </c>
      <c r="AV197" s="15" t="s">
        <v>80</v>
      </c>
      <c r="AW197" s="15" t="s">
        <v>30</v>
      </c>
      <c r="AX197" s="15" t="s">
        <v>73</v>
      </c>
      <c r="AY197" s="230" t="s">
        <v>129</v>
      </c>
    </row>
    <row r="198" spans="2:51" s="13" customFormat="1" ht="12">
      <c r="B198" s="198"/>
      <c r="C198" s="199"/>
      <c r="D198" s="200" t="s">
        <v>148</v>
      </c>
      <c r="E198" s="201" t="s">
        <v>1</v>
      </c>
      <c r="F198" s="202" t="s">
        <v>163</v>
      </c>
      <c r="G198" s="199"/>
      <c r="H198" s="203">
        <v>2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148</v>
      </c>
      <c r="AU198" s="209" t="s">
        <v>82</v>
      </c>
      <c r="AV198" s="13" t="s">
        <v>82</v>
      </c>
      <c r="AW198" s="13" t="s">
        <v>30</v>
      </c>
      <c r="AX198" s="13" t="s">
        <v>73</v>
      </c>
      <c r="AY198" s="209" t="s">
        <v>129</v>
      </c>
    </row>
    <row r="199" spans="2:51" s="13" customFormat="1" ht="12">
      <c r="B199" s="198"/>
      <c r="C199" s="199"/>
      <c r="D199" s="200" t="s">
        <v>148</v>
      </c>
      <c r="E199" s="201" t="s">
        <v>1</v>
      </c>
      <c r="F199" s="202" t="s">
        <v>164</v>
      </c>
      <c r="G199" s="199"/>
      <c r="H199" s="203">
        <v>2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148</v>
      </c>
      <c r="AU199" s="209" t="s">
        <v>82</v>
      </c>
      <c r="AV199" s="13" t="s">
        <v>82</v>
      </c>
      <c r="AW199" s="13" t="s">
        <v>30</v>
      </c>
      <c r="AX199" s="13" t="s">
        <v>73</v>
      </c>
      <c r="AY199" s="209" t="s">
        <v>129</v>
      </c>
    </row>
    <row r="200" spans="2:51" s="14" customFormat="1" ht="12">
      <c r="B200" s="210"/>
      <c r="C200" s="211"/>
      <c r="D200" s="200" t="s">
        <v>148</v>
      </c>
      <c r="E200" s="212" t="s">
        <v>1</v>
      </c>
      <c r="F200" s="213" t="s">
        <v>150</v>
      </c>
      <c r="G200" s="211"/>
      <c r="H200" s="214">
        <v>4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148</v>
      </c>
      <c r="AU200" s="220" t="s">
        <v>82</v>
      </c>
      <c r="AV200" s="14" t="s">
        <v>136</v>
      </c>
      <c r="AW200" s="14" t="s">
        <v>30</v>
      </c>
      <c r="AX200" s="14" t="s">
        <v>80</v>
      </c>
      <c r="AY200" s="220" t="s">
        <v>129</v>
      </c>
    </row>
    <row r="201" spans="1:65" s="2" customFormat="1" ht="16.5" customHeight="1">
      <c r="A201" s="35"/>
      <c r="B201" s="36"/>
      <c r="C201" s="184" t="s">
        <v>228</v>
      </c>
      <c r="D201" s="184" t="s">
        <v>132</v>
      </c>
      <c r="E201" s="185" t="s">
        <v>229</v>
      </c>
      <c r="F201" s="186" t="s">
        <v>230</v>
      </c>
      <c r="G201" s="187" t="s">
        <v>214</v>
      </c>
      <c r="H201" s="188">
        <v>1</v>
      </c>
      <c r="I201" s="189"/>
      <c r="J201" s="190">
        <f>ROUND(I201*H201,2)</f>
        <v>0</v>
      </c>
      <c r="K201" s="191"/>
      <c r="L201" s="40"/>
      <c r="M201" s="192" t="s">
        <v>1</v>
      </c>
      <c r="N201" s="193" t="s">
        <v>38</v>
      </c>
      <c r="O201" s="72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6" t="s">
        <v>215</v>
      </c>
      <c r="AT201" s="196" t="s">
        <v>132</v>
      </c>
      <c r="AU201" s="196" t="s">
        <v>82</v>
      </c>
      <c r="AY201" s="18" t="s">
        <v>129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8" t="s">
        <v>80</v>
      </c>
      <c r="BK201" s="197">
        <f>ROUND(I201*H201,2)</f>
        <v>0</v>
      </c>
      <c r="BL201" s="18" t="s">
        <v>215</v>
      </c>
      <c r="BM201" s="196" t="s">
        <v>231</v>
      </c>
    </row>
    <row r="202" spans="2:51" s="13" customFormat="1" ht="12">
      <c r="B202" s="198"/>
      <c r="C202" s="199"/>
      <c r="D202" s="200" t="s">
        <v>148</v>
      </c>
      <c r="E202" s="201" t="s">
        <v>1</v>
      </c>
      <c r="F202" s="202" t="s">
        <v>232</v>
      </c>
      <c r="G202" s="199"/>
      <c r="H202" s="203">
        <v>1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148</v>
      </c>
      <c r="AU202" s="209" t="s">
        <v>82</v>
      </c>
      <c r="AV202" s="13" t="s">
        <v>82</v>
      </c>
      <c r="AW202" s="13" t="s">
        <v>30</v>
      </c>
      <c r="AX202" s="13" t="s">
        <v>73</v>
      </c>
      <c r="AY202" s="209" t="s">
        <v>129</v>
      </c>
    </row>
    <row r="203" spans="2:51" s="14" customFormat="1" ht="12">
      <c r="B203" s="210"/>
      <c r="C203" s="211"/>
      <c r="D203" s="200" t="s">
        <v>148</v>
      </c>
      <c r="E203" s="212" t="s">
        <v>1</v>
      </c>
      <c r="F203" s="213" t="s">
        <v>150</v>
      </c>
      <c r="G203" s="211"/>
      <c r="H203" s="214">
        <v>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148</v>
      </c>
      <c r="AU203" s="220" t="s">
        <v>82</v>
      </c>
      <c r="AV203" s="14" t="s">
        <v>136</v>
      </c>
      <c r="AW203" s="14" t="s">
        <v>30</v>
      </c>
      <c r="AX203" s="14" t="s">
        <v>80</v>
      </c>
      <c r="AY203" s="220" t="s">
        <v>129</v>
      </c>
    </row>
    <row r="204" spans="1:65" s="2" customFormat="1" ht="16.5" customHeight="1">
      <c r="A204" s="35"/>
      <c r="B204" s="36"/>
      <c r="C204" s="184" t="s">
        <v>155</v>
      </c>
      <c r="D204" s="184" t="s">
        <v>132</v>
      </c>
      <c r="E204" s="185" t="s">
        <v>233</v>
      </c>
      <c r="F204" s="186" t="s">
        <v>234</v>
      </c>
      <c r="G204" s="187" t="s">
        <v>214</v>
      </c>
      <c r="H204" s="188">
        <v>1</v>
      </c>
      <c r="I204" s="189"/>
      <c r="J204" s="190">
        <f>ROUND(I204*H204,2)</f>
        <v>0</v>
      </c>
      <c r="K204" s="191"/>
      <c r="L204" s="40"/>
      <c r="M204" s="192" t="s">
        <v>1</v>
      </c>
      <c r="N204" s="193" t="s">
        <v>38</v>
      </c>
      <c r="O204" s="72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6" t="s">
        <v>215</v>
      </c>
      <c r="AT204" s="196" t="s">
        <v>132</v>
      </c>
      <c r="AU204" s="196" t="s">
        <v>82</v>
      </c>
      <c r="AY204" s="18" t="s">
        <v>129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8" t="s">
        <v>80</v>
      </c>
      <c r="BK204" s="197">
        <f>ROUND(I204*H204,2)</f>
        <v>0</v>
      </c>
      <c r="BL204" s="18" t="s">
        <v>215</v>
      </c>
      <c r="BM204" s="196" t="s">
        <v>235</v>
      </c>
    </row>
    <row r="205" spans="2:51" s="15" customFormat="1" ht="12">
      <c r="B205" s="221"/>
      <c r="C205" s="222"/>
      <c r="D205" s="200" t="s">
        <v>148</v>
      </c>
      <c r="E205" s="223" t="s">
        <v>1</v>
      </c>
      <c r="F205" s="224" t="s">
        <v>156</v>
      </c>
      <c r="G205" s="222"/>
      <c r="H205" s="223" t="s">
        <v>1</v>
      </c>
      <c r="I205" s="225"/>
      <c r="J205" s="222"/>
      <c r="K205" s="222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148</v>
      </c>
      <c r="AU205" s="230" t="s">
        <v>82</v>
      </c>
      <c r="AV205" s="15" t="s">
        <v>80</v>
      </c>
      <c r="AW205" s="15" t="s">
        <v>30</v>
      </c>
      <c r="AX205" s="15" t="s">
        <v>73</v>
      </c>
      <c r="AY205" s="230" t="s">
        <v>129</v>
      </c>
    </row>
    <row r="206" spans="2:51" s="13" customFormat="1" ht="12">
      <c r="B206" s="198"/>
      <c r="C206" s="199"/>
      <c r="D206" s="200" t="s">
        <v>148</v>
      </c>
      <c r="E206" s="201" t="s">
        <v>1</v>
      </c>
      <c r="F206" s="202" t="s">
        <v>236</v>
      </c>
      <c r="G206" s="199"/>
      <c r="H206" s="203">
        <v>1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148</v>
      </c>
      <c r="AU206" s="209" t="s">
        <v>82</v>
      </c>
      <c r="AV206" s="13" t="s">
        <v>82</v>
      </c>
      <c r="AW206" s="13" t="s">
        <v>30</v>
      </c>
      <c r="AX206" s="13" t="s">
        <v>73</v>
      </c>
      <c r="AY206" s="209" t="s">
        <v>129</v>
      </c>
    </row>
    <row r="207" spans="2:51" s="14" customFormat="1" ht="12">
      <c r="B207" s="210"/>
      <c r="C207" s="211"/>
      <c r="D207" s="200" t="s">
        <v>148</v>
      </c>
      <c r="E207" s="212" t="s">
        <v>1</v>
      </c>
      <c r="F207" s="213" t="s">
        <v>150</v>
      </c>
      <c r="G207" s="211"/>
      <c r="H207" s="214">
        <v>1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148</v>
      </c>
      <c r="AU207" s="220" t="s">
        <v>82</v>
      </c>
      <c r="AV207" s="14" t="s">
        <v>136</v>
      </c>
      <c r="AW207" s="14" t="s">
        <v>30</v>
      </c>
      <c r="AX207" s="14" t="s">
        <v>80</v>
      </c>
      <c r="AY207" s="220" t="s">
        <v>129</v>
      </c>
    </row>
    <row r="208" spans="1:65" s="2" customFormat="1" ht="16.5" customHeight="1">
      <c r="A208" s="35"/>
      <c r="B208" s="36"/>
      <c r="C208" s="184" t="s">
        <v>237</v>
      </c>
      <c r="D208" s="184" t="s">
        <v>132</v>
      </c>
      <c r="E208" s="185" t="s">
        <v>238</v>
      </c>
      <c r="F208" s="186" t="s">
        <v>239</v>
      </c>
      <c r="G208" s="187" t="s">
        <v>214</v>
      </c>
      <c r="H208" s="188">
        <v>6</v>
      </c>
      <c r="I208" s="189"/>
      <c r="J208" s="190">
        <f>ROUND(I208*H208,2)</f>
        <v>0</v>
      </c>
      <c r="K208" s="191"/>
      <c r="L208" s="40"/>
      <c r="M208" s="192" t="s">
        <v>1</v>
      </c>
      <c r="N208" s="193" t="s">
        <v>38</v>
      </c>
      <c r="O208" s="72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6" t="s">
        <v>215</v>
      </c>
      <c r="AT208" s="196" t="s">
        <v>132</v>
      </c>
      <c r="AU208" s="196" t="s">
        <v>82</v>
      </c>
      <c r="AY208" s="18" t="s">
        <v>129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8" t="s">
        <v>80</v>
      </c>
      <c r="BK208" s="197">
        <f>ROUND(I208*H208,2)</f>
        <v>0</v>
      </c>
      <c r="BL208" s="18" t="s">
        <v>215</v>
      </c>
      <c r="BM208" s="196" t="s">
        <v>240</v>
      </c>
    </row>
    <row r="209" spans="2:51" s="15" customFormat="1" ht="12">
      <c r="B209" s="221"/>
      <c r="C209" s="222"/>
      <c r="D209" s="200" t="s">
        <v>148</v>
      </c>
      <c r="E209" s="223" t="s">
        <v>1</v>
      </c>
      <c r="F209" s="224" t="s">
        <v>156</v>
      </c>
      <c r="G209" s="222"/>
      <c r="H209" s="223" t="s">
        <v>1</v>
      </c>
      <c r="I209" s="225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148</v>
      </c>
      <c r="AU209" s="230" t="s">
        <v>82</v>
      </c>
      <c r="AV209" s="15" t="s">
        <v>80</v>
      </c>
      <c r="AW209" s="15" t="s">
        <v>30</v>
      </c>
      <c r="AX209" s="15" t="s">
        <v>73</v>
      </c>
      <c r="AY209" s="230" t="s">
        <v>129</v>
      </c>
    </row>
    <row r="210" spans="2:51" s="13" customFormat="1" ht="12">
      <c r="B210" s="198"/>
      <c r="C210" s="199"/>
      <c r="D210" s="200" t="s">
        <v>148</v>
      </c>
      <c r="E210" s="201" t="s">
        <v>1</v>
      </c>
      <c r="F210" s="202" t="s">
        <v>241</v>
      </c>
      <c r="G210" s="199"/>
      <c r="H210" s="203">
        <v>3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148</v>
      </c>
      <c r="AU210" s="209" t="s">
        <v>82</v>
      </c>
      <c r="AV210" s="13" t="s">
        <v>82</v>
      </c>
      <c r="AW210" s="13" t="s">
        <v>30</v>
      </c>
      <c r="AX210" s="13" t="s">
        <v>73</v>
      </c>
      <c r="AY210" s="209" t="s">
        <v>129</v>
      </c>
    </row>
    <row r="211" spans="2:51" s="13" customFormat="1" ht="12">
      <c r="B211" s="198"/>
      <c r="C211" s="199"/>
      <c r="D211" s="200" t="s">
        <v>148</v>
      </c>
      <c r="E211" s="201" t="s">
        <v>1</v>
      </c>
      <c r="F211" s="202" t="s">
        <v>242</v>
      </c>
      <c r="G211" s="199"/>
      <c r="H211" s="203">
        <v>1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148</v>
      </c>
      <c r="AU211" s="209" t="s">
        <v>82</v>
      </c>
      <c r="AV211" s="13" t="s">
        <v>82</v>
      </c>
      <c r="AW211" s="13" t="s">
        <v>30</v>
      </c>
      <c r="AX211" s="13" t="s">
        <v>73</v>
      </c>
      <c r="AY211" s="209" t="s">
        <v>129</v>
      </c>
    </row>
    <row r="212" spans="2:51" s="13" customFormat="1" ht="12">
      <c r="B212" s="198"/>
      <c r="C212" s="199"/>
      <c r="D212" s="200" t="s">
        <v>148</v>
      </c>
      <c r="E212" s="201" t="s">
        <v>1</v>
      </c>
      <c r="F212" s="202" t="s">
        <v>164</v>
      </c>
      <c r="G212" s="199"/>
      <c r="H212" s="203">
        <v>2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148</v>
      </c>
      <c r="AU212" s="209" t="s">
        <v>82</v>
      </c>
      <c r="AV212" s="13" t="s">
        <v>82</v>
      </c>
      <c r="AW212" s="13" t="s">
        <v>30</v>
      </c>
      <c r="AX212" s="13" t="s">
        <v>73</v>
      </c>
      <c r="AY212" s="209" t="s">
        <v>129</v>
      </c>
    </row>
    <row r="213" spans="2:51" s="14" customFormat="1" ht="12">
      <c r="B213" s="210"/>
      <c r="C213" s="211"/>
      <c r="D213" s="200" t="s">
        <v>148</v>
      </c>
      <c r="E213" s="212" t="s">
        <v>1</v>
      </c>
      <c r="F213" s="213" t="s">
        <v>150</v>
      </c>
      <c r="G213" s="211"/>
      <c r="H213" s="214">
        <v>6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148</v>
      </c>
      <c r="AU213" s="220" t="s">
        <v>82</v>
      </c>
      <c r="AV213" s="14" t="s">
        <v>136</v>
      </c>
      <c r="AW213" s="14" t="s">
        <v>30</v>
      </c>
      <c r="AX213" s="14" t="s">
        <v>80</v>
      </c>
      <c r="AY213" s="220" t="s">
        <v>129</v>
      </c>
    </row>
    <row r="214" spans="1:65" s="2" customFormat="1" ht="16.5" customHeight="1">
      <c r="A214" s="35"/>
      <c r="B214" s="36"/>
      <c r="C214" s="184" t="s">
        <v>162</v>
      </c>
      <c r="D214" s="184" t="s">
        <v>132</v>
      </c>
      <c r="E214" s="185" t="s">
        <v>243</v>
      </c>
      <c r="F214" s="186" t="s">
        <v>244</v>
      </c>
      <c r="G214" s="187" t="s">
        <v>135</v>
      </c>
      <c r="H214" s="188">
        <v>6</v>
      </c>
      <c r="I214" s="189"/>
      <c r="J214" s="190">
        <f>ROUND(I214*H214,2)</f>
        <v>0</v>
      </c>
      <c r="K214" s="191"/>
      <c r="L214" s="40"/>
      <c r="M214" s="192" t="s">
        <v>1</v>
      </c>
      <c r="N214" s="193" t="s">
        <v>38</v>
      </c>
      <c r="O214" s="72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6" t="s">
        <v>215</v>
      </c>
      <c r="AT214" s="196" t="s">
        <v>132</v>
      </c>
      <c r="AU214" s="196" t="s">
        <v>82</v>
      </c>
      <c r="AY214" s="18" t="s">
        <v>129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8" t="s">
        <v>80</v>
      </c>
      <c r="BK214" s="197">
        <f>ROUND(I214*H214,2)</f>
        <v>0</v>
      </c>
      <c r="BL214" s="18" t="s">
        <v>215</v>
      </c>
      <c r="BM214" s="196" t="s">
        <v>245</v>
      </c>
    </row>
    <row r="215" spans="2:51" s="15" customFormat="1" ht="12">
      <c r="B215" s="221"/>
      <c r="C215" s="222"/>
      <c r="D215" s="200" t="s">
        <v>148</v>
      </c>
      <c r="E215" s="223" t="s">
        <v>1</v>
      </c>
      <c r="F215" s="224" t="s">
        <v>156</v>
      </c>
      <c r="G215" s="222"/>
      <c r="H215" s="223" t="s">
        <v>1</v>
      </c>
      <c r="I215" s="225"/>
      <c r="J215" s="222"/>
      <c r="K215" s="222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148</v>
      </c>
      <c r="AU215" s="230" t="s">
        <v>82</v>
      </c>
      <c r="AV215" s="15" t="s">
        <v>80</v>
      </c>
      <c r="AW215" s="15" t="s">
        <v>30</v>
      </c>
      <c r="AX215" s="15" t="s">
        <v>73</v>
      </c>
      <c r="AY215" s="230" t="s">
        <v>129</v>
      </c>
    </row>
    <row r="216" spans="2:51" s="13" customFormat="1" ht="12">
      <c r="B216" s="198"/>
      <c r="C216" s="199"/>
      <c r="D216" s="200" t="s">
        <v>148</v>
      </c>
      <c r="E216" s="201" t="s">
        <v>1</v>
      </c>
      <c r="F216" s="202" t="s">
        <v>246</v>
      </c>
      <c r="G216" s="199"/>
      <c r="H216" s="203">
        <v>3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148</v>
      </c>
      <c r="AU216" s="209" t="s">
        <v>82</v>
      </c>
      <c r="AV216" s="13" t="s">
        <v>82</v>
      </c>
      <c r="AW216" s="13" t="s">
        <v>30</v>
      </c>
      <c r="AX216" s="13" t="s">
        <v>73</v>
      </c>
      <c r="AY216" s="209" t="s">
        <v>129</v>
      </c>
    </row>
    <row r="217" spans="2:51" s="13" customFormat="1" ht="12">
      <c r="B217" s="198"/>
      <c r="C217" s="199"/>
      <c r="D217" s="200" t="s">
        <v>148</v>
      </c>
      <c r="E217" s="201" t="s">
        <v>1</v>
      </c>
      <c r="F217" s="202" t="s">
        <v>247</v>
      </c>
      <c r="G217" s="199"/>
      <c r="H217" s="203">
        <v>1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148</v>
      </c>
      <c r="AU217" s="209" t="s">
        <v>82</v>
      </c>
      <c r="AV217" s="13" t="s">
        <v>82</v>
      </c>
      <c r="AW217" s="13" t="s">
        <v>30</v>
      </c>
      <c r="AX217" s="13" t="s">
        <v>73</v>
      </c>
      <c r="AY217" s="209" t="s">
        <v>129</v>
      </c>
    </row>
    <row r="218" spans="2:51" s="13" customFormat="1" ht="12">
      <c r="B218" s="198"/>
      <c r="C218" s="199"/>
      <c r="D218" s="200" t="s">
        <v>148</v>
      </c>
      <c r="E218" s="201" t="s">
        <v>1</v>
      </c>
      <c r="F218" s="202" t="s">
        <v>164</v>
      </c>
      <c r="G218" s="199"/>
      <c r="H218" s="203">
        <v>2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148</v>
      </c>
      <c r="AU218" s="209" t="s">
        <v>82</v>
      </c>
      <c r="AV218" s="13" t="s">
        <v>82</v>
      </c>
      <c r="AW218" s="13" t="s">
        <v>30</v>
      </c>
      <c r="AX218" s="13" t="s">
        <v>73</v>
      </c>
      <c r="AY218" s="209" t="s">
        <v>129</v>
      </c>
    </row>
    <row r="219" spans="2:51" s="14" customFormat="1" ht="12">
      <c r="B219" s="210"/>
      <c r="C219" s="211"/>
      <c r="D219" s="200" t="s">
        <v>148</v>
      </c>
      <c r="E219" s="212" t="s">
        <v>1</v>
      </c>
      <c r="F219" s="213" t="s">
        <v>150</v>
      </c>
      <c r="G219" s="211"/>
      <c r="H219" s="214">
        <v>6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148</v>
      </c>
      <c r="AU219" s="220" t="s">
        <v>82</v>
      </c>
      <c r="AV219" s="14" t="s">
        <v>136</v>
      </c>
      <c r="AW219" s="14" t="s">
        <v>30</v>
      </c>
      <c r="AX219" s="14" t="s">
        <v>80</v>
      </c>
      <c r="AY219" s="220" t="s">
        <v>129</v>
      </c>
    </row>
    <row r="220" spans="1:65" s="2" customFormat="1" ht="16.5" customHeight="1">
      <c r="A220" s="35"/>
      <c r="B220" s="36"/>
      <c r="C220" s="184" t="s">
        <v>7</v>
      </c>
      <c r="D220" s="184" t="s">
        <v>132</v>
      </c>
      <c r="E220" s="185" t="s">
        <v>248</v>
      </c>
      <c r="F220" s="186" t="s">
        <v>249</v>
      </c>
      <c r="G220" s="187" t="s">
        <v>135</v>
      </c>
      <c r="H220" s="188">
        <v>10</v>
      </c>
      <c r="I220" s="189"/>
      <c r="J220" s="190">
        <f>ROUND(I220*H220,2)</f>
        <v>0</v>
      </c>
      <c r="K220" s="191"/>
      <c r="L220" s="40"/>
      <c r="M220" s="192" t="s">
        <v>1</v>
      </c>
      <c r="N220" s="193" t="s">
        <v>38</v>
      </c>
      <c r="O220" s="72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6" t="s">
        <v>215</v>
      </c>
      <c r="AT220" s="196" t="s">
        <v>132</v>
      </c>
      <c r="AU220" s="196" t="s">
        <v>82</v>
      </c>
      <c r="AY220" s="18" t="s">
        <v>129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8" t="s">
        <v>80</v>
      </c>
      <c r="BK220" s="197">
        <f>ROUND(I220*H220,2)</f>
        <v>0</v>
      </c>
      <c r="BL220" s="18" t="s">
        <v>215</v>
      </c>
      <c r="BM220" s="196" t="s">
        <v>250</v>
      </c>
    </row>
    <row r="221" spans="2:51" s="15" customFormat="1" ht="12">
      <c r="B221" s="221"/>
      <c r="C221" s="222"/>
      <c r="D221" s="200" t="s">
        <v>148</v>
      </c>
      <c r="E221" s="223" t="s">
        <v>1</v>
      </c>
      <c r="F221" s="224" t="s">
        <v>156</v>
      </c>
      <c r="G221" s="222"/>
      <c r="H221" s="223" t="s">
        <v>1</v>
      </c>
      <c r="I221" s="225"/>
      <c r="J221" s="222"/>
      <c r="K221" s="222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148</v>
      </c>
      <c r="AU221" s="230" t="s">
        <v>82</v>
      </c>
      <c r="AV221" s="15" t="s">
        <v>80</v>
      </c>
      <c r="AW221" s="15" t="s">
        <v>30</v>
      </c>
      <c r="AX221" s="15" t="s">
        <v>73</v>
      </c>
      <c r="AY221" s="230" t="s">
        <v>129</v>
      </c>
    </row>
    <row r="222" spans="2:51" s="13" customFormat="1" ht="12">
      <c r="B222" s="198"/>
      <c r="C222" s="199"/>
      <c r="D222" s="200" t="s">
        <v>148</v>
      </c>
      <c r="E222" s="201" t="s">
        <v>1</v>
      </c>
      <c r="F222" s="202" t="s">
        <v>251</v>
      </c>
      <c r="G222" s="199"/>
      <c r="H222" s="203">
        <v>5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148</v>
      </c>
      <c r="AU222" s="209" t="s">
        <v>82</v>
      </c>
      <c r="AV222" s="13" t="s">
        <v>82</v>
      </c>
      <c r="AW222" s="13" t="s">
        <v>30</v>
      </c>
      <c r="AX222" s="13" t="s">
        <v>73</v>
      </c>
      <c r="AY222" s="209" t="s">
        <v>129</v>
      </c>
    </row>
    <row r="223" spans="2:51" s="13" customFormat="1" ht="12">
      <c r="B223" s="198"/>
      <c r="C223" s="199"/>
      <c r="D223" s="200" t="s">
        <v>148</v>
      </c>
      <c r="E223" s="201" t="s">
        <v>1</v>
      </c>
      <c r="F223" s="202" t="s">
        <v>252</v>
      </c>
      <c r="G223" s="199"/>
      <c r="H223" s="203">
        <v>5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148</v>
      </c>
      <c r="AU223" s="209" t="s">
        <v>82</v>
      </c>
      <c r="AV223" s="13" t="s">
        <v>82</v>
      </c>
      <c r="AW223" s="13" t="s">
        <v>30</v>
      </c>
      <c r="AX223" s="13" t="s">
        <v>73</v>
      </c>
      <c r="AY223" s="209" t="s">
        <v>129</v>
      </c>
    </row>
    <row r="224" spans="2:51" s="14" customFormat="1" ht="12">
      <c r="B224" s="210"/>
      <c r="C224" s="211"/>
      <c r="D224" s="200" t="s">
        <v>148</v>
      </c>
      <c r="E224" s="212" t="s">
        <v>1</v>
      </c>
      <c r="F224" s="213" t="s">
        <v>150</v>
      </c>
      <c r="G224" s="211"/>
      <c r="H224" s="214">
        <v>10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148</v>
      </c>
      <c r="AU224" s="220" t="s">
        <v>82</v>
      </c>
      <c r="AV224" s="14" t="s">
        <v>136</v>
      </c>
      <c r="AW224" s="14" t="s">
        <v>30</v>
      </c>
      <c r="AX224" s="14" t="s">
        <v>80</v>
      </c>
      <c r="AY224" s="220" t="s">
        <v>129</v>
      </c>
    </row>
    <row r="225" spans="1:65" s="2" customFormat="1" ht="16.5" customHeight="1">
      <c r="A225" s="35"/>
      <c r="B225" s="36"/>
      <c r="C225" s="184" t="s">
        <v>167</v>
      </c>
      <c r="D225" s="184" t="s">
        <v>132</v>
      </c>
      <c r="E225" s="185" t="s">
        <v>253</v>
      </c>
      <c r="F225" s="186" t="s">
        <v>254</v>
      </c>
      <c r="G225" s="187" t="s">
        <v>135</v>
      </c>
      <c r="H225" s="188">
        <v>8</v>
      </c>
      <c r="I225" s="189"/>
      <c r="J225" s="190">
        <f>ROUND(I225*H225,2)</f>
        <v>0</v>
      </c>
      <c r="K225" s="191"/>
      <c r="L225" s="40"/>
      <c r="M225" s="192" t="s">
        <v>1</v>
      </c>
      <c r="N225" s="193" t="s">
        <v>38</v>
      </c>
      <c r="O225" s="72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6" t="s">
        <v>215</v>
      </c>
      <c r="AT225" s="196" t="s">
        <v>132</v>
      </c>
      <c r="AU225" s="196" t="s">
        <v>82</v>
      </c>
      <c r="AY225" s="18" t="s">
        <v>129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8" t="s">
        <v>80</v>
      </c>
      <c r="BK225" s="197">
        <f>ROUND(I225*H225,2)</f>
        <v>0</v>
      </c>
      <c r="BL225" s="18" t="s">
        <v>215</v>
      </c>
      <c r="BM225" s="196" t="s">
        <v>255</v>
      </c>
    </row>
    <row r="226" spans="2:51" s="15" customFormat="1" ht="12">
      <c r="B226" s="221"/>
      <c r="C226" s="222"/>
      <c r="D226" s="200" t="s">
        <v>148</v>
      </c>
      <c r="E226" s="223" t="s">
        <v>1</v>
      </c>
      <c r="F226" s="224" t="s">
        <v>156</v>
      </c>
      <c r="G226" s="222"/>
      <c r="H226" s="223" t="s">
        <v>1</v>
      </c>
      <c r="I226" s="225"/>
      <c r="J226" s="222"/>
      <c r="K226" s="222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148</v>
      </c>
      <c r="AU226" s="230" t="s">
        <v>82</v>
      </c>
      <c r="AV226" s="15" t="s">
        <v>80</v>
      </c>
      <c r="AW226" s="15" t="s">
        <v>30</v>
      </c>
      <c r="AX226" s="15" t="s">
        <v>73</v>
      </c>
      <c r="AY226" s="230" t="s">
        <v>129</v>
      </c>
    </row>
    <row r="227" spans="2:51" s="13" customFormat="1" ht="12">
      <c r="B227" s="198"/>
      <c r="C227" s="199"/>
      <c r="D227" s="200" t="s">
        <v>148</v>
      </c>
      <c r="E227" s="201" t="s">
        <v>1</v>
      </c>
      <c r="F227" s="202" t="s">
        <v>256</v>
      </c>
      <c r="G227" s="199"/>
      <c r="H227" s="203">
        <v>4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148</v>
      </c>
      <c r="AU227" s="209" t="s">
        <v>82</v>
      </c>
      <c r="AV227" s="13" t="s">
        <v>82</v>
      </c>
      <c r="AW227" s="13" t="s">
        <v>30</v>
      </c>
      <c r="AX227" s="13" t="s">
        <v>73</v>
      </c>
      <c r="AY227" s="209" t="s">
        <v>129</v>
      </c>
    </row>
    <row r="228" spans="2:51" s="13" customFormat="1" ht="12">
      <c r="B228" s="198"/>
      <c r="C228" s="199"/>
      <c r="D228" s="200" t="s">
        <v>148</v>
      </c>
      <c r="E228" s="201" t="s">
        <v>1</v>
      </c>
      <c r="F228" s="202" t="s">
        <v>257</v>
      </c>
      <c r="G228" s="199"/>
      <c r="H228" s="203">
        <v>4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148</v>
      </c>
      <c r="AU228" s="209" t="s">
        <v>82</v>
      </c>
      <c r="AV228" s="13" t="s">
        <v>82</v>
      </c>
      <c r="AW228" s="13" t="s">
        <v>30</v>
      </c>
      <c r="AX228" s="13" t="s">
        <v>73</v>
      </c>
      <c r="AY228" s="209" t="s">
        <v>129</v>
      </c>
    </row>
    <row r="229" spans="2:51" s="14" customFormat="1" ht="12">
      <c r="B229" s="210"/>
      <c r="C229" s="211"/>
      <c r="D229" s="200" t="s">
        <v>148</v>
      </c>
      <c r="E229" s="212" t="s">
        <v>1</v>
      </c>
      <c r="F229" s="213" t="s">
        <v>150</v>
      </c>
      <c r="G229" s="211"/>
      <c r="H229" s="214">
        <v>8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148</v>
      </c>
      <c r="AU229" s="220" t="s">
        <v>82</v>
      </c>
      <c r="AV229" s="14" t="s">
        <v>136</v>
      </c>
      <c r="AW229" s="14" t="s">
        <v>30</v>
      </c>
      <c r="AX229" s="14" t="s">
        <v>80</v>
      </c>
      <c r="AY229" s="220" t="s">
        <v>129</v>
      </c>
    </row>
    <row r="230" spans="1:65" s="2" customFormat="1" ht="16.5" customHeight="1">
      <c r="A230" s="35"/>
      <c r="B230" s="36"/>
      <c r="C230" s="184" t="s">
        <v>258</v>
      </c>
      <c r="D230" s="184" t="s">
        <v>132</v>
      </c>
      <c r="E230" s="185" t="s">
        <v>259</v>
      </c>
      <c r="F230" s="186" t="s">
        <v>260</v>
      </c>
      <c r="G230" s="187" t="s">
        <v>214</v>
      </c>
      <c r="H230" s="188">
        <v>2</v>
      </c>
      <c r="I230" s="189"/>
      <c r="J230" s="190">
        <f>ROUND(I230*H230,2)</f>
        <v>0</v>
      </c>
      <c r="K230" s="191"/>
      <c r="L230" s="40"/>
      <c r="M230" s="192" t="s">
        <v>1</v>
      </c>
      <c r="N230" s="193" t="s">
        <v>38</v>
      </c>
      <c r="O230" s="72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6" t="s">
        <v>215</v>
      </c>
      <c r="AT230" s="196" t="s">
        <v>132</v>
      </c>
      <c r="AU230" s="196" t="s">
        <v>82</v>
      </c>
      <c r="AY230" s="18" t="s">
        <v>129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8" t="s">
        <v>80</v>
      </c>
      <c r="BK230" s="197">
        <f>ROUND(I230*H230,2)</f>
        <v>0</v>
      </c>
      <c r="BL230" s="18" t="s">
        <v>215</v>
      </c>
      <c r="BM230" s="196" t="s">
        <v>261</v>
      </c>
    </row>
    <row r="231" spans="2:51" s="15" customFormat="1" ht="12">
      <c r="B231" s="221"/>
      <c r="C231" s="222"/>
      <c r="D231" s="200" t="s">
        <v>148</v>
      </c>
      <c r="E231" s="223" t="s">
        <v>1</v>
      </c>
      <c r="F231" s="224" t="s">
        <v>156</v>
      </c>
      <c r="G231" s="222"/>
      <c r="H231" s="223" t="s">
        <v>1</v>
      </c>
      <c r="I231" s="225"/>
      <c r="J231" s="222"/>
      <c r="K231" s="222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148</v>
      </c>
      <c r="AU231" s="230" t="s">
        <v>82</v>
      </c>
      <c r="AV231" s="15" t="s">
        <v>80</v>
      </c>
      <c r="AW231" s="15" t="s">
        <v>30</v>
      </c>
      <c r="AX231" s="15" t="s">
        <v>73</v>
      </c>
      <c r="AY231" s="230" t="s">
        <v>129</v>
      </c>
    </row>
    <row r="232" spans="2:51" s="13" customFormat="1" ht="12">
      <c r="B232" s="198"/>
      <c r="C232" s="199"/>
      <c r="D232" s="200" t="s">
        <v>148</v>
      </c>
      <c r="E232" s="201" t="s">
        <v>1</v>
      </c>
      <c r="F232" s="202" t="s">
        <v>164</v>
      </c>
      <c r="G232" s="199"/>
      <c r="H232" s="203">
        <v>2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148</v>
      </c>
      <c r="AU232" s="209" t="s">
        <v>82</v>
      </c>
      <c r="AV232" s="13" t="s">
        <v>82</v>
      </c>
      <c r="AW232" s="13" t="s">
        <v>30</v>
      </c>
      <c r="AX232" s="13" t="s">
        <v>73</v>
      </c>
      <c r="AY232" s="209" t="s">
        <v>129</v>
      </c>
    </row>
    <row r="233" spans="2:51" s="14" customFormat="1" ht="12">
      <c r="B233" s="210"/>
      <c r="C233" s="211"/>
      <c r="D233" s="200" t="s">
        <v>148</v>
      </c>
      <c r="E233" s="212" t="s">
        <v>1</v>
      </c>
      <c r="F233" s="213" t="s">
        <v>150</v>
      </c>
      <c r="G233" s="211"/>
      <c r="H233" s="214">
        <v>2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148</v>
      </c>
      <c r="AU233" s="220" t="s">
        <v>82</v>
      </c>
      <c r="AV233" s="14" t="s">
        <v>136</v>
      </c>
      <c r="AW233" s="14" t="s">
        <v>30</v>
      </c>
      <c r="AX233" s="14" t="s">
        <v>80</v>
      </c>
      <c r="AY233" s="220" t="s">
        <v>129</v>
      </c>
    </row>
    <row r="234" spans="1:65" s="2" customFormat="1" ht="16.5" customHeight="1">
      <c r="A234" s="35"/>
      <c r="B234" s="36"/>
      <c r="C234" s="184" t="s">
        <v>182</v>
      </c>
      <c r="D234" s="184" t="s">
        <v>132</v>
      </c>
      <c r="E234" s="185" t="s">
        <v>262</v>
      </c>
      <c r="F234" s="186" t="s">
        <v>263</v>
      </c>
      <c r="G234" s="187" t="s">
        <v>214</v>
      </c>
      <c r="H234" s="188">
        <v>5</v>
      </c>
      <c r="I234" s="189"/>
      <c r="J234" s="190">
        <f>ROUND(I234*H234,2)</f>
        <v>0</v>
      </c>
      <c r="K234" s="191"/>
      <c r="L234" s="40"/>
      <c r="M234" s="192" t="s">
        <v>1</v>
      </c>
      <c r="N234" s="193" t="s">
        <v>38</v>
      </c>
      <c r="O234" s="72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6" t="s">
        <v>215</v>
      </c>
      <c r="AT234" s="196" t="s">
        <v>132</v>
      </c>
      <c r="AU234" s="196" t="s">
        <v>82</v>
      </c>
      <c r="AY234" s="18" t="s">
        <v>129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8" t="s">
        <v>80</v>
      </c>
      <c r="BK234" s="197">
        <f>ROUND(I234*H234,2)</f>
        <v>0</v>
      </c>
      <c r="BL234" s="18" t="s">
        <v>215</v>
      </c>
      <c r="BM234" s="196" t="s">
        <v>264</v>
      </c>
    </row>
    <row r="235" spans="2:51" s="15" customFormat="1" ht="12">
      <c r="B235" s="221"/>
      <c r="C235" s="222"/>
      <c r="D235" s="200" t="s">
        <v>148</v>
      </c>
      <c r="E235" s="223" t="s">
        <v>1</v>
      </c>
      <c r="F235" s="224" t="s">
        <v>156</v>
      </c>
      <c r="G235" s="222"/>
      <c r="H235" s="223" t="s">
        <v>1</v>
      </c>
      <c r="I235" s="225"/>
      <c r="J235" s="222"/>
      <c r="K235" s="222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148</v>
      </c>
      <c r="AU235" s="230" t="s">
        <v>82</v>
      </c>
      <c r="AV235" s="15" t="s">
        <v>80</v>
      </c>
      <c r="AW235" s="15" t="s">
        <v>30</v>
      </c>
      <c r="AX235" s="15" t="s">
        <v>73</v>
      </c>
      <c r="AY235" s="230" t="s">
        <v>129</v>
      </c>
    </row>
    <row r="236" spans="2:51" s="13" customFormat="1" ht="12">
      <c r="B236" s="198"/>
      <c r="C236" s="199"/>
      <c r="D236" s="200" t="s">
        <v>148</v>
      </c>
      <c r="E236" s="201" t="s">
        <v>1</v>
      </c>
      <c r="F236" s="202" t="s">
        <v>265</v>
      </c>
      <c r="G236" s="199"/>
      <c r="H236" s="203">
        <v>3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148</v>
      </c>
      <c r="AU236" s="209" t="s">
        <v>82</v>
      </c>
      <c r="AV236" s="13" t="s">
        <v>82</v>
      </c>
      <c r="AW236" s="13" t="s">
        <v>30</v>
      </c>
      <c r="AX236" s="13" t="s">
        <v>73</v>
      </c>
      <c r="AY236" s="209" t="s">
        <v>129</v>
      </c>
    </row>
    <row r="237" spans="2:51" s="13" customFormat="1" ht="12">
      <c r="B237" s="198"/>
      <c r="C237" s="199"/>
      <c r="D237" s="200" t="s">
        <v>148</v>
      </c>
      <c r="E237" s="201" t="s">
        <v>1</v>
      </c>
      <c r="F237" s="202" t="s">
        <v>266</v>
      </c>
      <c r="G237" s="199"/>
      <c r="H237" s="203">
        <v>2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148</v>
      </c>
      <c r="AU237" s="209" t="s">
        <v>82</v>
      </c>
      <c r="AV237" s="13" t="s">
        <v>82</v>
      </c>
      <c r="AW237" s="13" t="s">
        <v>30</v>
      </c>
      <c r="AX237" s="13" t="s">
        <v>73</v>
      </c>
      <c r="AY237" s="209" t="s">
        <v>129</v>
      </c>
    </row>
    <row r="238" spans="2:51" s="14" customFormat="1" ht="12">
      <c r="B238" s="210"/>
      <c r="C238" s="211"/>
      <c r="D238" s="200" t="s">
        <v>148</v>
      </c>
      <c r="E238" s="212" t="s">
        <v>1</v>
      </c>
      <c r="F238" s="213" t="s">
        <v>150</v>
      </c>
      <c r="G238" s="211"/>
      <c r="H238" s="214">
        <v>5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148</v>
      </c>
      <c r="AU238" s="220" t="s">
        <v>82</v>
      </c>
      <c r="AV238" s="14" t="s">
        <v>136</v>
      </c>
      <c r="AW238" s="14" t="s">
        <v>30</v>
      </c>
      <c r="AX238" s="14" t="s">
        <v>80</v>
      </c>
      <c r="AY238" s="220" t="s">
        <v>129</v>
      </c>
    </row>
    <row r="239" spans="1:65" s="2" customFormat="1" ht="16.5" customHeight="1">
      <c r="A239" s="35"/>
      <c r="B239" s="36"/>
      <c r="C239" s="242" t="s">
        <v>267</v>
      </c>
      <c r="D239" s="242" t="s">
        <v>221</v>
      </c>
      <c r="E239" s="243" t="s">
        <v>268</v>
      </c>
      <c r="F239" s="244" t="s">
        <v>269</v>
      </c>
      <c r="G239" s="245" t="s">
        <v>135</v>
      </c>
      <c r="H239" s="246">
        <v>5</v>
      </c>
      <c r="I239" s="247"/>
      <c r="J239" s="248">
        <f>ROUND(I239*H239,2)</f>
        <v>0</v>
      </c>
      <c r="K239" s="249"/>
      <c r="L239" s="250"/>
      <c r="M239" s="251" t="s">
        <v>1</v>
      </c>
      <c r="N239" s="252" t="s">
        <v>38</v>
      </c>
      <c r="O239" s="72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6" t="s">
        <v>201</v>
      </c>
      <c r="AT239" s="196" t="s">
        <v>221</v>
      </c>
      <c r="AU239" s="196" t="s">
        <v>82</v>
      </c>
      <c r="AY239" s="18" t="s">
        <v>129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8" t="s">
        <v>80</v>
      </c>
      <c r="BK239" s="197">
        <f>ROUND(I239*H239,2)</f>
        <v>0</v>
      </c>
      <c r="BL239" s="18" t="s">
        <v>215</v>
      </c>
      <c r="BM239" s="196" t="s">
        <v>270</v>
      </c>
    </row>
    <row r="240" spans="1:65" s="2" customFormat="1" ht="21.75" customHeight="1">
      <c r="A240" s="35"/>
      <c r="B240" s="36"/>
      <c r="C240" s="184" t="s">
        <v>271</v>
      </c>
      <c r="D240" s="184" t="s">
        <v>132</v>
      </c>
      <c r="E240" s="185" t="s">
        <v>272</v>
      </c>
      <c r="F240" s="186" t="s">
        <v>273</v>
      </c>
      <c r="G240" s="187" t="s">
        <v>214</v>
      </c>
      <c r="H240" s="188">
        <v>1</v>
      </c>
      <c r="I240" s="189"/>
      <c r="J240" s="190">
        <f>ROUND(I240*H240,2)</f>
        <v>0</v>
      </c>
      <c r="K240" s="191"/>
      <c r="L240" s="40"/>
      <c r="M240" s="192" t="s">
        <v>1</v>
      </c>
      <c r="N240" s="193" t="s">
        <v>38</v>
      </c>
      <c r="O240" s="72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6" t="s">
        <v>215</v>
      </c>
      <c r="AT240" s="196" t="s">
        <v>132</v>
      </c>
      <c r="AU240" s="196" t="s">
        <v>82</v>
      </c>
      <c r="AY240" s="18" t="s">
        <v>129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8" t="s">
        <v>80</v>
      </c>
      <c r="BK240" s="197">
        <f>ROUND(I240*H240,2)</f>
        <v>0</v>
      </c>
      <c r="BL240" s="18" t="s">
        <v>215</v>
      </c>
      <c r="BM240" s="196" t="s">
        <v>274</v>
      </c>
    </row>
    <row r="241" spans="2:51" s="15" customFormat="1" ht="12">
      <c r="B241" s="221"/>
      <c r="C241" s="222"/>
      <c r="D241" s="200" t="s">
        <v>148</v>
      </c>
      <c r="E241" s="223" t="s">
        <v>1</v>
      </c>
      <c r="F241" s="224" t="s">
        <v>156</v>
      </c>
      <c r="G241" s="222"/>
      <c r="H241" s="223" t="s">
        <v>1</v>
      </c>
      <c r="I241" s="225"/>
      <c r="J241" s="222"/>
      <c r="K241" s="222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148</v>
      </c>
      <c r="AU241" s="230" t="s">
        <v>82</v>
      </c>
      <c r="AV241" s="15" t="s">
        <v>80</v>
      </c>
      <c r="AW241" s="15" t="s">
        <v>30</v>
      </c>
      <c r="AX241" s="15" t="s">
        <v>73</v>
      </c>
      <c r="AY241" s="230" t="s">
        <v>129</v>
      </c>
    </row>
    <row r="242" spans="2:51" s="13" customFormat="1" ht="12">
      <c r="B242" s="198"/>
      <c r="C242" s="199"/>
      <c r="D242" s="200" t="s">
        <v>148</v>
      </c>
      <c r="E242" s="201" t="s">
        <v>1</v>
      </c>
      <c r="F242" s="202" t="s">
        <v>275</v>
      </c>
      <c r="G242" s="199"/>
      <c r="H242" s="203">
        <v>1</v>
      </c>
      <c r="I242" s="204"/>
      <c r="J242" s="199"/>
      <c r="K242" s="199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148</v>
      </c>
      <c r="AU242" s="209" t="s">
        <v>82</v>
      </c>
      <c r="AV242" s="13" t="s">
        <v>82</v>
      </c>
      <c r="AW242" s="13" t="s">
        <v>30</v>
      </c>
      <c r="AX242" s="13" t="s">
        <v>73</v>
      </c>
      <c r="AY242" s="209" t="s">
        <v>129</v>
      </c>
    </row>
    <row r="243" spans="2:51" s="14" customFormat="1" ht="12">
      <c r="B243" s="210"/>
      <c r="C243" s="211"/>
      <c r="D243" s="200" t="s">
        <v>148</v>
      </c>
      <c r="E243" s="212" t="s">
        <v>1</v>
      </c>
      <c r="F243" s="213" t="s">
        <v>150</v>
      </c>
      <c r="G243" s="211"/>
      <c r="H243" s="214">
        <v>1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148</v>
      </c>
      <c r="AU243" s="220" t="s">
        <v>82</v>
      </c>
      <c r="AV243" s="14" t="s">
        <v>136</v>
      </c>
      <c r="AW243" s="14" t="s">
        <v>30</v>
      </c>
      <c r="AX243" s="14" t="s">
        <v>80</v>
      </c>
      <c r="AY243" s="220" t="s">
        <v>129</v>
      </c>
    </row>
    <row r="244" spans="1:65" s="2" customFormat="1" ht="16.5" customHeight="1">
      <c r="A244" s="35"/>
      <c r="B244" s="36"/>
      <c r="C244" s="184" t="s">
        <v>276</v>
      </c>
      <c r="D244" s="184" t="s">
        <v>132</v>
      </c>
      <c r="E244" s="185" t="s">
        <v>277</v>
      </c>
      <c r="F244" s="186" t="s">
        <v>278</v>
      </c>
      <c r="G244" s="187" t="s">
        <v>135</v>
      </c>
      <c r="H244" s="188">
        <v>5</v>
      </c>
      <c r="I244" s="189"/>
      <c r="J244" s="190">
        <f>ROUND(I244*H244,2)</f>
        <v>0</v>
      </c>
      <c r="K244" s="191"/>
      <c r="L244" s="40"/>
      <c r="M244" s="192" t="s">
        <v>1</v>
      </c>
      <c r="N244" s="193" t="s">
        <v>38</v>
      </c>
      <c r="O244" s="72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6" t="s">
        <v>215</v>
      </c>
      <c r="AT244" s="196" t="s">
        <v>132</v>
      </c>
      <c r="AU244" s="196" t="s">
        <v>82</v>
      </c>
      <c r="AY244" s="18" t="s">
        <v>129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8" t="s">
        <v>80</v>
      </c>
      <c r="BK244" s="197">
        <f>ROUND(I244*H244,2)</f>
        <v>0</v>
      </c>
      <c r="BL244" s="18" t="s">
        <v>215</v>
      </c>
      <c r="BM244" s="196" t="s">
        <v>279</v>
      </c>
    </row>
    <row r="245" spans="2:51" s="15" customFormat="1" ht="12">
      <c r="B245" s="221"/>
      <c r="C245" s="222"/>
      <c r="D245" s="200" t="s">
        <v>148</v>
      </c>
      <c r="E245" s="223" t="s">
        <v>1</v>
      </c>
      <c r="F245" s="224" t="s">
        <v>156</v>
      </c>
      <c r="G245" s="222"/>
      <c r="H245" s="223" t="s">
        <v>1</v>
      </c>
      <c r="I245" s="225"/>
      <c r="J245" s="222"/>
      <c r="K245" s="222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148</v>
      </c>
      <c r="AU245" s="230" t="s">
        <v>82</v>
      </c>
      <c r="AV245" s="15" t="s">
        <v>80</v>
      </c>
      <c r="AW245" s="15" t="s">
        <v>30</v>
      </c>
      <c r="AX245" s="15" t="s">
        <v>73</v>
      </c>
      <c r="AY245" s="230" t="s">
        <v>129</v>
      </c>
    </row>
    <row r="246" spans="2:51" s="13" customFormat="1" ht="12">
      <c r="B246" s="198"/>
      <c r="C246" s="199"/>
      <c r="D246" s="200" t="s">
        <v>148</v>
      </c>
      <c r="E246" s="201" t="s">
        <v>1</v>
      </c>
      <c r="F246" s="202" t="s">
        <v>280</v>
      </c>
      <c r="G246" s="199"/>
      <c r="H246" s="203">
        <v>3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148</v>
      </c>
      <c r="AU246" s="209" t="s">
        <v>82</v>
      </c>
      <c r="AV246" s="13" t="s">
        <v>82</v>
      </c>
      <c r="AW246" s="13" t="s">
        <v>30</v>
      </c>
      <c r="AX246" s="13" t="s">
        <v>73</v>
      </c>
      <c r="AY246" s="209" t="s">
        <v>129</v>
      </c>
    </row>
    <row r="247" spans="2:51" s="13" customFormat="1" ht="12">
      <c r="B247" s="198"/>
      <c r="C247" s="199"/>
      <c r="D247" s="200" t="s">
        <v>148</v>
      </c>
      <c r="E247" s="201" t="s">
        <v>1</v>
      </c>
      <c r="F247" s="202" t="s">
        <v>281</v>
      </c>
      <c r="G247" s="199"/>
      <c r="H247" s="203">
        <v>2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148</v>
      </c>
      <c r="AU247" s="209" t="s">
        <v>82</v>
      </c>
      <c r="AV247" s="13" t="s">
        <v>82</v>
      </c>
      <c r="AW247" s="13" t="s">
        <v>30</v>
      </c>
      <c r="AX247" s="13" t="s">
        <v>73</v>
      </c>
      <c r="AY247" s="209" t="s">
        <v>129</v>
      </c>
    </row>
    <row r="248" spans="2:51" s="14" customFormat="1" ht="12">
      <c r="B248" s="210"/>
      <c r="C248" s="211"/>
      <c r="D248" s="200" t="s">
        <v>148</v>
      </c>
      <c r="E248" s="212" t="s">
        <v>1</v>
      </c>
      <c r="F248" s="213" t="s">
        <v>150</v>
      </c>
      <c r="G248" s="211"/>
      <c r="H248" s="214">
        <v>5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148</v>
      </c>
      <c r="AU248" s="220" t="s">
        <v>82</v>
      </c>
      <c r="AV248" s="14" t="s">
        <v>136</v>
      </c>
      <c r="AW248" s="14" t="s">
        <v>30</v>
      </c>
      <c r="AX248" s="14" t="s">
        <v>80</v>
      </c>
      <c r="AY248" s="220" t="s">
        <v>129</v>
      </c>
    </row>
    <row r="249" spans="1:65" s="2" customFormat="1" ht="16.5" customHeight="1">
      <c r="A249" s="35"/>
      <c r="B249" s="36"/>
      <c r="C249" s="242" t="s">
        <v>192</v>
      </c>
      <c r="D249" s="242" t="s">
        <v>221</v>
      </c>
      <c r="E249" s="243" t="s">
        <v>282</v>
      </c>
      <c r="F249" s="244" t="s">
        <v>283</v>
      </c>
      <c r="G249" s="245" t="s">
        <v>135</v>
      </c>
      <c r="H249" s="246">
        <v>5</v>
      </c>
      <c r="I249" s="247"/>
      <c r="J249" s="248">
        <f>ROUND(I249*H249,2)</f>
        <v>0</v>
      </c>
      <c r="K249" s="249"/>
      <c r="L249" s="250"/>
      <c r="M249" s="251" t="s">
        <v>1</v>
      </c>
      <c r="N249" s="252" t="s">
        <v>38</v>
      </c>
      <c r="O249" s="72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6" t="s">
        <v>201</v>
      </c>
      <c r="AT249" s="196" t="s">
        <v>221</v>
      </c>
      <c r="AU249" s="196" t="s">
        <v>82</v>
      </c>
      <c r="AY249" s="18" t="s">
        <v>129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8" t="s">
        <v>80</v>
      </c>
      <c r="BK249" s="197">
        <f>ROUND(I249*H249,2)</f>
        <v>0</v>
      </c>
      <c r="BL249" s="18" t="s">
        <v>215</v>
      </c>
      <c r="BM249" s="196" t="s">
        <v>284</v>
      </c>
    </row>
    <row r="250" spans="1:65" s="2" customFormat="1" ht="16.5" customHeight="1">
      <c r="A250" s="35"/>
      <c r="B250" s="36"/>
      <c r="C250" s="184" t="s">
        <v>285</v>
      </c>
      <c r="D250" s="184" t="s">
        <v>132</v>
      </c>
      <c r="E250" s="185" t="s">
        <v>286</v>
      </c>
      <c r="F250" s="186" t="s">
        <v>287</v>
      </c>
      <c r="G250" s="187" t="s">
        <v>135</v>
      </c>
      <c r="H250" s="188">
        <v>6</v>
      </c>
      <c r="I250" s="189"/>
      <c r="J250" s="190">
        <f>ROUND(I250*H250,2)</f>
        <v>0</v>
      </c>
      <c r="K250" s="191"/>
      <c r="L250" s="40"/>
      <c r="M250" s="192" t="s">
        <v>1</v>
      </c>
      <c r="N250" s="193" t="s">
        <v>38</v>
      </c>
      <c r="O250" s="72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6" t="s">
        <v>215</v>
      </c>
      <c r="AT250" s="196" t="s">
        <v>132</v>
      </c>
      <c r="AU250" s="196" t="s">
        <v>82</v>
      </c>
      <c r="AY250" s="18" t="s">
        <v>129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8" t="s">
        <v>80</v>
      </c>
      <c r="BK250" s="197">
        <f>ROUND(I250*H250,2)</f>
        <v>0</v>
      </c>
      <c r="BL250" s="18" t="s">
        <v>215</v>
      </c>
      <c r="BM250" s="196" t="s">
        <v>288</v>
      </c>
    </row>
    <row r="251" spans="1:65" s="2" customFormat="1" ht="16.5" customHeight="1">
      <c r="A251" s="35"/>
      <c r="B251" s="36"/>
      <c r="C251" s="242" t="s">
        <v>196</v>
      </c>
      <c r="D251" s="242" t="s">
        <v>221</v>
      </c>
      <c r="E251" s="243" t="s">
        <v>289</v>
      </c>
      <c r="F251" s="244" t="s">
        <v>290</v>
      </c>
      <c r="G251" s="245" t="s">
        <v>135</v>
      </c>
      <c r="H251" s="246">
        <v>5</v>
      </c>
      <c r="I251" s="247"/>
      <c r="J251" s="248">
        <f>ROUND(I251*H251,2)</f>
        <v>0</v>
      </c>
      <c r="K251" s="249"/>
      <c r="L251" s="250"/>
      <c r="M251" s="251" t="s">
        <v>1</v>
      </c>
      <c r="N251" s="252" t="s">
        <v>38</v>
      </c>
      <c r="O251" s="72"/>
      <c r="P251" s="194">
        <f>O251*H251</f>
        <v>0</v>
      </c>
      <c r="Q251" s="194">
        <v>0</v>
      </c>
      <c r="R251" s="194">
        <f>Q251*H251</f>
        <v>0</v>
      </c>
      <c r="S251" s="194">
        <v>0</v>
      </c>
      <c r="T251" s="19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6" t="s">
        <v>201</v>
      </c>
      <c r="AT251" s="196" t="s">
        <v>221</v>
      </c>
      <c r="AU251" s="196" t="s">
        <v>82</v>
      </c>
      <c r="AY251" s="18" t="s">
        <v>129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8" t="s">
        <v>80</v>
      </c>
      <c r="BK251" s="197">
        <f>ROUND(I251*H251,2)</f>
        <v>0</v>
      </c>
      <c r="BL251" s="18" t="s">
        <v>215</v>
      </c>
      <c r="BM251" s="196" t="s">
        <v>291</v>
      </c>
    </row>
    <row r="252" spans="1:65" s="2" customFormat="1" ht="16.5" customHeight="1">
      <c r="A252" s="35"/>
      <c r="B252" s="36"/>
      <c r="C252" s="184" t="s">
        <v>292</v>
      </c>
      <c r="D252" s="184" t="s">
        <v>132</v>
      </c>
      <c r="E252" s="185" t="s">
        <v>293</v>
      </c>
      <c r="F252" s="186" t="s">
        <v>294</v>
      </c>
      <c r="G252" s="187" t="s">
        <v>135</v>
      </c>
      <c r="H252" s="188">
        <v>1</v>
      </c>
      <c r="I252" s="189"/>
      <c r="J252" s="190">
        <f>ROUND(I252*H252,2)</f>
        <v>0</v>
      </c>
      <c r="K252" s="191"/>
      <c r="L252" s="40"/>
      <c r="M252" s="192" t="s">
        <v>1</v>
      </c>
      <c r="N252" s="193" t="s">
        <v>38</v>
      </c>
      <c r="O252" s="72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6" t="s">
        <v>215</v>
      </c>
      <c r="AT252" s="196" t="s">
        <v>132</v>
      </c>
      <c r="AU252" s="196" t="s">
        <v>82</v>
      </c>
      <c r="AY252" s="18" t="s">
        <v>129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8" t="s">
        <v>80</v>
      </c>
      <c r="BK252" s="197">
        <f>ROUND(I252*H252,2)</f>
        <v>0</v>
      </c>
      <c r="BL252" s="18" t="s">
        <v>215</v>
      </c>
      <c r="BM252" s="196" t="s">
        <v>295</v>
      </c>
    </row>
    <row r="253" spans="2:51" s="15" customFormat="1" ht="12">
      <c r="B253" s="221"/>
      <c r="C253" s="222"/>
      <c r="D253" s="200" t="s">
        <v>148</v>
      </c>
      <c r="E253" s="223" t="s">
        <v>1</v>
      </c>
      <c r="F253" s="224" t="s">
        <v>156</v>
      </c>
      <c r="G253" s="222"/>
      <c r="H253" s="223" t="s">
        <v>1</v>
      </c>
      <c r="I253" s="225"/>
      <c r="J253" s="222"/>
      <c r="K253" s="222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148</v>
      </c>
      <c r="AU253" s="230" t="s">
        <v>82</v>
      </c>
      <c r="AV253" s="15" t="s">
        <v>80</v>
      </c>
      <c r="AW253" s="15" t="s">
        <v>30</v>
      </c>
      <c r="AX253" s="15" t="s">
        <v>73</v>
      </c>
      <c r="AY253" s="230" t="s">
        <v>129</v>
      </c>
    </row>
    <row r="254" spans="2:51" s="13" customFormat="1" ht="12">
      <c r="B254" s="198"/>
      <c r="C254" s="199"/>
      <c r="D254" s="200" t="s">
        <v>148</v>
      </c>
      <c r="E254" s="201" t="s">
        <v>1</v>
      </c>
      <c r="F254" s="202" t="s">
        <v>296</v>
      </c>
      <c r="G254" s="199"/>
      <c r="H254" s="203">
        <v>1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148</v>
      </c>
      <c r="AU254" s="209" t="s">
        <v>82</v>
      </c>
      <c r="AV254" s="13" t="s">
        <v>82</v>
      </c>
      <c r="AW254" s="13" t="s">
        <v>30</v>
      </c>
      <c r="AX254" s="13" t="s">
        <v>73</v>
      </c>
      <c r="AY254" s="209" t="s">
        <v>129</v>
      </c>
    </row>
    <row r="255" spans="2:51" s="14" customFormat="1" ht="12">
      <c r="B255" s="210"/>
      <c r="C255" s="211"/>
      <c r="D255" s="200" t="s">
        <v>148</v>
      </c>
      <c r="E255" s="212" t="s">
        <v>1</v>
      </c>
      <c r="F255" s="213" t="s">
        <v>150</v>
      </c>
      <c r="G255" s="211"/>
      <c r="H255" s="214">
        <v>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148</v>
      </c>
      <c r="AU255" s="220" t="s">
        <v>82</v>
      </c>
      <c r="AV255" s="14" t="s">
        <v>136</v>
      </c>
      <c r="AW255" s="14" t="s">
        <v>30</v>
      </c>
      <c r="AX255" s="14" t="s">
        <v>80</v>
      </c>
      <c r="AY255" s="220" t="s">
        <v>129</v>
      </c>
    </row>
    <row r="256" spans="1:65" s="2" customFormat="1" ht="16.5" customHeight="1">
      <c r="A256" s="35"/>
      <c r="B256" s="36"/>
      <c r="C256" s="184" t="s">
        <v>201</v>
      </c>
      <c r="D256" s="184" t="s">
        <v>132</v>
      </c>
      <c r="E256" s="185" t="s">
        <v>297</v>
      </c>
      <c r="F256" s="186" t="s">
        <v>298</v>
      </c>
      <c r="G256" s="187" t="s">
        <v>135</v>
      </c>
      <c r="H256" s="188">
        <v>1</v>
      </c>
      <c r="I256" s="189"/>
      <c r="J256" s="190">
        <f>ROUND(I256*H256,2)</f>
        <v>0</v>
      </c>
      <c r="K256" s="191"/>
      <c r="L256" s="40"/>
      <c r="M256" s="192" t="s">
        <v>1</v>
      </c>
      <c r="N256" s="193" t="s">
        <v>38</v>
      </c>
      <c r="O256" s="72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6" t="s">
        <v>215</v>
      </c>
      <c r="AT256" s="196" t="s">
        <v>132</v>
      </c>
      <c r="AU256" s="196" t="s">
        <v>82</v>
      </c>
      <c r="AY256" s="18" t="s">
        <v>129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8" t="s">
        <v>80</v>
      </c>
      <c r="BK256" s="197">
        <f>ROUND(I256*H256,2)</f>
        <v>0</v>
      </c>
      <c r="BL256" s="18" t="s">
        <v>215</v>
      </c>
      <c r="BM256" s="196" t="s">
        <v>299</v>
      </c>
    </row>
    <row r="257" spans="2:51" s="13" customFormat="1" ht="12">
      <c r="B257" s="198"/>
      <c r="C257" s="199"/>
      <c r="D257" s="200" t="s">
        <v>148</v>
      </c>
      <c r="E257" s="201" t="s">
        <v>1</v>
      </c>
      <c r="F257" s="202" t="s">
        <v>80</v>
      </c>
      <c r="G257" s="199"/>
      <c r="H257" s="203">
        <v>1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148</v>
      </c>
      <c r="AU257" s="209" t="s">
        <v>82</v>
      </c>
      <c r="AV257" s="13" t="s">
        <v>82</v>
      </c>
      <c r="AW257" s="13" t="s">
        <v>30</v>
      </c>
      <c r="AX257" s="13" t="s">
        <v>73</v>
      </c>
      <c r="AY257" s="209" t="s">
        <v>129</v>
      </c>
    </row>
    <row r="258" spans="2:51" s="14" customFormat="1" ht="12">
      <c r="B258" s="210"/>
      <c r="C258" s="211"/>
      <c r="D258" s="200" t="s">
        <v>148</v>
      </c>
      <c r="E258" s="212" t="s">
        <v>1</v>
      </c>
      <c r="F258" s="213" t="s">
        <v>150</v>
      </c>
      <c r="G258" s="211"/>
      <c r="H258" s="214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148</v>
      </c>
      <c r="AU258" s="220" t="s">
        <v>82</v>
      </c>
      <c r="AV258" s="14" t="s">
        <v>136</v>
      </c>
      <c r="AW258" s="14" t="s">
        <v>30</v>
      </c>
      <c r="AX258" s="14" t="s">
        <v>80</v>
      </c>
      <c r="AY258" s="220" t="s">
        <v>129</v>
      </c>
    </row>
    <row r="259" spans="1:65" s="2" customFormat="1" ht="16.5" customHeight="1">
      <c r="A259" s="35"/>
      <c r="B259" s="36"/>
      <c r="C259" s="184" t="s">
        <v>300</v>
      </c>
      <c r="D259" s="184" t="s">
        <v>132</v>
      </c>
      <c r="E259" s="185" t="s">
        <v>301</v>
      </c>
      <c r="F259" s="186" t="s">
        <v>302</v>
      </c>
      <c r="G259" s="187" t="s">
        <v>303</v>
      </c>
      <c r="H259" s="253"/>
      <c r="I259" s="189"/>
      <c r="J259" s="190">
        <f>ROUND(I259*H259,2)</f>
        <v>0</v>
      </c>
      <c r="K259" s="191"/>
      <c r="L259" s="40"/>
      <c r="M259" s="192" t="s">
        <v>1</v>
      </c>
      <c r="N259" s="193" t="s">
        <v>38</v>
      </c>
      <c r="O259" s="72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6" t="s">
        <v>215</v>
      </c>
      <c r="AT259" s="196" t="s">
        <v>132</v>
      </c>
      <c r="AU259" s="196" t="s">
        <v>82</v>
      </c>
      <c r="AY259" s="18" t="s">
        <v>129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8" t="s">
        <v>80</v>
      </c>
      <c r="BK259" s="197">
        <f>ROUND(I259*H259,2)</f>
        <v>0</v>
      </c>
      <c r="BL259" s="18" t="s">
        <v>215</v>
      </c>
      <c r="BM259" s="196" t="s">
        <v>304</v>
      </c>
    </row>
    <row r="260" spans="2:63" s="12" customFormat="1" ht="22.9" customHeight="1">
      <c r="B260" s="168"/>
      <c r="C260" s="169"/>
      <c r="D260" s="170" t="s">
        <v>72</v>
      </c>
      <c r="E260" s="182" t="s">
        <v>305</v>
      </c>
      <c r="F260" s="182" t="s">
        <v>306</v>
      </c>
      <c r="G260" s="169"/>
      <c r="H260" s="169"/>
      <c r="I260" s="172"/>
      <c r="J260" s="183">
        <f>BK260</f>
        <v>0</v>
      </c>
      <c r="K260" s="169"/>
      <c r="L260" s="174"/>
      <c r="M260" s="175"/>
      <c r="N260" s="176"/>
      <c r="O260" s="176"/>
      <c r="P260" s="177">
        <f>P261</f>
        <v>0</v>
      </c>
      <c r="Q260" s="176"/>
      <c r="R260" s="177">
        <f>R261</f>
        <v>0.09675</v>
      </c>
      <c r="S260" s="176"/>
      <c r="T260" s="178">
        <f>T261</f>
        <v>0</v>
      </c>
      <c r="AR260" s="179" t="s">
        <v>82</v>
      </c>
      <c r="AT260" s="180" t="s">
        <v>72</v>
      </c>
      <c r="AU260" s="180" t="s">
        <v>80</v>
      </c>
      <c r="AY260" s="179" t="s">
        <v>129</v>
      </c>
      <c r="BK260" s="181">
        <f>BK261</f>
        <v>0</v>
      </c>
    </row>
    <row r="261" spans="1:65" s="2" customFormat="1" ht="24.2" customHeight="1">
      <c r="A261" s="35"/>
      <c r="B261" s="36"/>
      <c r="C261" s="184" t="s">
        <v>206</v>
      </c>
      <c r="D261" s="184" t="s">
        <v>132</v>
      </c>
      <c r="E261" s="185" t="s">
        <v>307</v>
      </c>
      <c r="F261" s="186" t="s">
        <v>308</v>
      </c>
      <c r="G261" s="187" t="s">
        <v>214</v>
      </c>
      <c r="H261" s="188">
        <v>5</v>
      </c>
      <c r="I261" s="189"/>
      <c r="J261" s="190">
        <f>ROUND(I261*H261,2)</f>
        <v>0</v>
      </c>
      <c r="K261" s="191"/>
      <c r="L261" s="40"/>
      <c r="M261" s="192" t="s">
        <v>1</v>
      </c>
      <c r="N261" s="193" t="s">
        <v>38</v>
      </c>
      <c r="O261" s="72"/>
      <c r="P261" s="194">
        <f>O261*H261</f>
        <v>0</v>
      </c>
      <c r="Q261" s="194">
        <v>0.01935</v>
      </c>
      <c r="R261" s="194">
        <f>Q261*H261</f>
        <v>0.09675</v>
      </c>
      <c r="S261" s="194">
        <v>0</v>
      </c>
      <c r="T261" s="19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6" t="s">
        <v>215</v>
      </c>
      <c r="AT261" s="196" t="s">
        <v>132</v>
      </c>
      <c r="AU261" s="196" t="s">
        <v>82</v>
      </c>
      <c r="AY261" s="18" t="s">
        <v>129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8" t="s">
        <v>80</v>
      </c>
      <c r="BK261" s="197">
        <f>ROUND(I261*H261,2)</f>
        <v>0</v>
      </c>
      <c r="BL261" s="18" t="s">
        <v>215</v>
      </c>
      <c r="BM261" s="196" t="s">
        <v>309</v>
      </c>
    </row>
    <row r="262" spans="2:63" s="12" customFormat="1" ht="22.9" customHeight="1">
      <c r="B262" s="168"/>
      <c r="C262" s="169"/>
      <c r="D262" s="170" t="s">
        <v>72</v>
      </c>
      <c r="E262" s="182" t="s">
        <v>310</v>
      </c>
      <c r="F262" s="182" t="s">
        <v>311</v>
      </c>
      <c r="G262" s="169"/>
      <c r="H262" s="169"/>
      <c r="I262" s="172"/>
      <c r="J262" s="183">
        <f>BK262</f>
        <v>0</v>
      </c>
      <c r="K262" s="169"/>
      <c r="L262" s="174"/>
      <c r="M262" s="175"/>
      <c r="N262" s="176"/>
      <c r="O262" s="176"/>
      <c r="P262" s="177">
        <f>SUM(P263:P304)</f>
        <v>0</v>
      </c>
      <c r="Q262" s="176"/>
      <c r="R262" s="177">
        <f>SUM(R263:R304)</f>
        <v>0.0259875</v>
      </c>
      <c r="S262" s="176"/>
      <c r="T262" s="178">
        <f>SUM(T263:T304)</f>
        <v>0</v>
      </c>
      <c r="AR262" s="179" t="s">
        <v>82</v>
      </c>
      <c r="AT262" s="180" t="s">
        <v>72</v>
      </c>
      <c r="AU262" s="180" t="s">
        <v>80</v>
      </c>
      <c r="AY262" s="179" t="s">
        <v>129</v>
      </c>
      <c r="BK262" s="181">
        <f>SUM(BK263:BK304)</f>
        <v>0</v>
      </c>
    </row>
    <row r="263" spans="1:65" s="2" customFormat="1" ht="24.2" customHeight="1">
      <c r="A263" s="35"/>
      <c r="B263" s="36"/>
      <c r="C263" s="184" t="s">
        <v>312</v>
      </c>
      <c r="D263" s="184" t="s">
        <v>132</v>
      </c>
      <c r="E263" s="185" t="s">
        <v>313</v>
      </c>
      <c r="F263" s="186" t="s">
        <v>314</v>
      </c>
      <c r="G263" s="187" t="s">
        <v>315</v>
      </c>
      <c r="H263" s="188">
        <v>80</v>
      </c>
      <c r="I263" s="189"/>
      <c r="J263" s="190">
        <f>ROUND(I263*H263,2)</f>
        <v>0</v>
      </c>
      <c r="K263" s="191"/>
      <c r="L263" s="40"/>
      <c r="M263" s="192" t="s">
        <v>1</v>
      </c>
      <c r="N263" s="193" t="s">
        <v>38</v>
      </c>
      <c r="O263" s="72"/>
      <c r="P263" s="194">
        <f>O263*H263</f>
        <v>0</v>
      </c>
      <c r="Q263" s="194">
        <v>0</v>
      </c>
      <c r="R263" s="194">
        <f>Q263*H263</f>
        <v>0</v>
      </c>
      <c r="S263" s="194">
        <v>0</v>
      </c>
      <c r="T263" s="19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6" t="s">
        <v>215</v>
      </c>
      <c r="AT263" s="196" t="s">
        <v>132</v>
      </c>
      <c r="AU263" s="196" t="s">
        <v>82</v>
      </c>
      <c r="AY263" s="18" t="s">
        <v>129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8" t="s">
        <v>80</v>
      </c>
      <c r="BK263" s="197">
        <f>ROUND(I263*H263,2)</f>
        <v>0</v>
      </c>
      <c r="BL263" s="18" t="s">
        <v>215</v>
      </c>
      <c r="BM263" s="196" t="s">
        <v>316</v>
      </c>
    </row>
    <row r="264" spans="1:65" s="2" customFormat="1" ht="16.5" customHeight="1">
      <c r="A264" s="35"/>
      <c r="B264" s="36"/>
      <c r="C264" s="242" t="s">
        <v>216</v>
      </c>
      <c r="D264" s="242" t="s">
        <v>221</v>
      </c>
      <c r="E264" s="243" t="s">
        <v>317</v>
      </c>
      <c r="F264" s="244" t="s">
        <v>318</v>
      </c>
      <c r="G264" s="245" t="s">
        <v>315</v>
      </c>
      <c r="H264" s="246">
        <v>92</v>
      </c>
      <c r="I264" s="247"/>
      <c r="J264" s="248">
        <f>ROUND(I264*H264,2)</f>
        <v>0</v>
      </c>
      <c r="K264" s="249"/>
      <c r="L264" s="250"/>
      <c r="M264" s="251" t="s">
        <v>1</v>
      </c>
      <c r="N264" s="252" t="s">
        <v>38</v>
      </c>
      <c r="O264" s="72"/>
      <c r="P264" s="194">
        <f>O264*H264</f>
        <v>0</v>
      </c>
      <c r="Q264" s="194">
        <v>0.00012</v>
      </c>
      <c r="R264" s="194">
        <f>Q264*H264</f>
        <v>0.01104</v>
      </c>
      <c r="S264" s="194">
        <v>0</v>
      </c>
      <c r="T264" s="19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6" t="s">
        <v>201</v>
      </c>
      <c r="AT264" s="196" t="s">
        <v>221</v>
      </c>
      <c r="AU264" s="196" t="s">
        <v>82</v>
      </c>
      <c r="AY264" s="18" t="s">
        <v>129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8" t="s">
        <v>80</v>
      </c>
      <c r="BK264" s="197">
        <f>ROUND(I264*H264,2)</f>
        <v>0</v>
      </c>
      <c r="BL264" s="18" t="s">
        <v>215</v>
      </c>
      <c r="BM264" s="196" t="s">
        <v>319</v>
      </c>
    </row>
    <row r="265" spans="1:47" s="2" customFormat="1" ht="19.5">
      <c r="A265" s="35"/>
      <c r="B265" s="36"/>
      <c r="C265" s="37"/>
      <c r="D265" s="200" t="s">
        <v>320</v>
      </c>
      <c r="E265" s="37"/>
      <c r="F265" s="254" t="s">
        <v>321</v>
      </c>
      <c r="G265" s="37"/>
      <c r="H265" s="37"/>
      <c r="I265" s="255"/>
      <c r="J265" s="37"/>
      <c r="K265" s="37"/>
      <c r="L265" s="40"/>
      <c r="M265" s="256"/>
      <c r="N265" s="257"/>
      <c r="O265" s="72"/>
      <c r="P265" s="72"/>
      <c r="Q265" s="72"/>
      <c r="R265" s="72"/>
      <c r="S265" s="72"/>
      <c r="T265" s="73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320</v>
      </c>
      <c r="AU265" s="18" t="s">
        <v>82</v>
      </c>
    </row>
    <row r="266" spans="2:51" s="13" customFormat="1" ht="12">
      <c r="B266" s="198"/>
      <c r="C266" s="199"/>
      <c r="D266" s="200" t="s">
        <v>148</v>
      </c>
      <c r="E266" s="199"/>
      <c r="F266" s="202" t="s">
        <v>322</v>
      </c>
      <c r="G266" s="199"/>
      <c r="H266" s="203">
        <v>92</v>
      </c>
      <c r="I266" s="204"/>
      <c r="J266" s="199"/>
      <c r="K266" s="199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148</v>
      </c>
      <c r="AU266" s="209" t="s">
        <v>82</v>
      </c>
      <c r="AV266" s="13" t="s">
        <v>82</v>
      </c>
      <c r="AW266" s="13" t="s">
        <v>4</v>
      </c>
      <c r="AX266" s="13" t="s">
        <v>80</v>
      </c>
      <c r="AY266" s="209" t="s">
        <v>129</v>
      </c>
    </row>
    <row r="267" spans="1:65" s="2" customFormat="1" ht="24.2" customHeight="1">
      <c r="A267" s="35"/>
      <c r="B267" s="36"/>
      <c r="C267" s="184" t="s">
        <v>323</v>
      </c>
      <c r="D267" s="184" t="s">
        <v>132</v>
      </c>
      <c r="E267" s="185" t="s">
        <v>324</v>
      </c>
      <c r="F267" s="186" t="s">
        <v>325</v>
      </c>
      <c r="G267" s="187" t="s">
        <v>315</v>
      </c>
      <c r="H267" s="188">
        <v>25</v>
      </c>
      <c r="I267" s="189"/>
      <c r="J267" s="190">
        <f>ROUND(I267*H267,2)</f>
        <v>0</v>
      </c>
      <c r="K267" s="191"/>
      <c r="L267" s="40"/>
      <c r="M267" s="192" t="s">
        <v>1</v>
      </c>
      <c r="N267" s="193" t="s">
        <v>38</v>
      </c>
      <c r="O267" s="72"/>
      <c r="P267" s="194">
        <f>O267*H267</f>
        <v>0</v>
      </c>
      <c r="Q267" s="194">
        <v>0</v>
      </c>
      <c r="R267" s="194">
        <f>Q267*H267</f>
        <v>0</v>
      </c>
      <c r="S267" s="194">
        <v>0</v>
      </c>
      <c r="T267" s="19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6" t="s">
        <v>215</v>
      </c>
      <c r="AT267" s="196" t="s">
        <v>132</v>
      </c>
      <c r="AU267" s="196" t="s">
        <v>82</v>
      </c>
      <c r="AY267" s="18" t="s">
        <v>129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8" t="s">
        <v>80</v>
      </c>
      <c r="BK267" s="197">
        <f>ROUND(I267*H267,2)</f>
        <v>0</v>
      </c>
      <c r="BL267" s="18" t="s">
        <v>215</v>
      </c>
      <c r="BM267" s="196" t="s">
        <v>326</v>
      </c>
    </row>
    <row r="268" spans="2:51" s="13" customFormat="1" ht="12">
      <c r="B268" s="198"/>
      <c r="C268" s="199"/>
      <c r="D268" s="200" t="s">
        <v>148</v>
      </c>
      <c r="E268" s="199"/>
      <c r="F268" s="202" t="s">
        <v>327</v>
      </c>
      <c r="G268" s="199"/>
      <c r="H268" s="203">
        <v>25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148</v>
      </c>
      <c r="AU268" s="209" t="s">
        <v>82</v>
      </c>
      <c r="AV268" s="13" t="s">
        <v>82</v>
      </c>
      <c r="AW268" s="13" t="s">
        <v>4</v>
      </c>
      <c r="AX268" s="13" t="s">
        <v>80</v>
      </c>
      <c r="AY268" s="209" t="s">
        <v>129</v>
      </c>
    </row>
    <row r="269" spans="1:65" s="2" customFormat="1" ht="16.5" customHeight="1">
      <c r="A269" s="35"/>
      <c r="B269" s="36"/>
      <c r="C269" s="242" t="s">
        <v>220</v>
      </c>
      <c r="D269" s="242" t="s">
        <v>221</v>
      </c>
      <c r="E269" s="243" t="s">
        <v>328</v>
      </c>
      <c r="F269" s="244" t="s">
        <v>329</v>
      </c>
      <c r="G269" s="245" t="s">
        <v>315</v>
      </c>
      <c r="H269" s="246">
        <v>28.75</v>
      </c>
      <c r="I269" s="247"/>
      <c r="J269" s="248">
        <f>ROUND(I269*H269,2)</f>
        <v>0</v>
      </c>
      <c r="K269" s="249"/>
      <c r="L269" s="250"/>
      <c r="M269" s="251" t="s">
        <v>1</v>
      </c>
      <c r="N269" s="252" t="s">
        <v>38</v>
      </c>
      <c r="O269" s="72"/>
      <c r="P269" s="194">
        <f>O269*H269</f>
        <v>0</v>
      </c>
      <c r="Q269" s="194">
        <v>0.00017</v>
      </c>
      <c r="R269" s="194">
        <f>Q269*H269</f>
        <v>0.0048875</v>
      </c>
      <c r="S269" s="194">
        <v>0</v>
      </c>
      <c r="T269" s="19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6" t="s">
        <v>201</v>
      </c>
      <c r="AT269" s="196" t="s">
        <v>221</v>
      </c>
      <c r="AU269" s="196" t="s">
        <v>82</v>
      </c>
      <c r="AY269" s="18" t="s">
        <v>129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8" t="s">
        <v>80</v>
      </c>
      <c r="BK269" s="197">
        <f>ROUND(I269*H269,2)</f>
        <v>0</v>
      </c>
      <c r="BL269" s="18" t="s">
        <v>215</v>
      </c>
      <c r="BM269" s="196" t="s">
        <v>330</v>
      </c>
    </row>
    <row r="270" spans="1:47" s="2" customFormat="1" ht="19.5">
      <c r="A270" s="35"/>
      <c r="B270" s="36"/>
      <c r="C270" s="37"/>
      <c r="D270" s="200" t="s">
        <v>320</v>
      </c>
      <c r="E270" s="37"/>
      <c r="F270" s="254" t="s">
        <v>331</v>
      </c>
      <c r="G270" s="37"/>
      <c r="H270" s="37"/>
      <c r="I270" s="255"/>
      <c r="J270" s="37"/>
      <c r="K270" s="37"/>
      <c r="L270" s="40"/>
      <c r="M270" s="256"/>
      <c r="N270" s="257"/>
      <c r="O270" s="72"/>
      <c r="P270" s="72"/>
      <c r="Q270" s="72"/>
      <c r="R270" s="72"/>
      <c r="S270" s="72"/>
      <c r="T270" s="73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320</v>
      </c>
      <c r="AU270" s="18" t="s">
        <v>82</v>
      </c>
    </row>
    <row r="271" spans="2:51" s="13" customFormat="1" ht="12">
      <c r="B271" s="198"/>
      <c r="C271" s="199"/>
      <c r="D271" s="200" t="s">
        <v>148</v>
      </c>
      <c r="E271" s="199"/>
      <c r="F271" s="202" t="s">
        <v>332</v>
      </c>
      <c r="G271" s="199"/>
      <c r="H271" s="203">
        <v>28.75</v>
      </c>
      <c r="I271" s="204"/>
      <c r="J271" s="199"/>
      <c r="K271" s="199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148</v>
      </c>
      <c r="AU271" s="209" t="s">
        <v>82</v>
      </c>
      <c r="AV271" s="13" t="s">
        <v>82</v>
      </c>
      <c r="AW271" s="13" t="s">
        <v>4</v>
      </c>
      <c r="AX271" s="13" t="s">
        <v>80</v>
      </c>
      <c r="AY271" s="209" t="s">
        <v>129</v>
      </c>
    </row>
    <row r="272" spans="1:65" s="2" customFormat="1" ht="24.2" customHeight="1">
      <c r="A272" s="35"/>
      <c r="B272" s="36"/>
      <c r="C272" s="184" t="s">
        <v>333</v>
      </c>
      <c r="D272" s="184" t="s">
        <v>132</v>
      </c>
      <c r="E272" s="185" t="s">
        <v>334</v>
      </c>
      <c r="F272" s="186" t="s">
        <v>335</v>
      </c>
      <c r="G272" s="187" t="s">
        <v>315</v>
      </c>
      <c r="H272" s="188">
        <v>25</v>
      </c>
      <c r="I272" s="189"/>
      <c r="J272" s="190">
        <f>ROUND(I272*H272,2)</f>
        <v>0</v>
      </c>
      <c r="K272" s="191"/>
      <c r="L272" s="40"/>
      <c r="M272" s="192" t="s">
        <v>1</v>
      </c>
      <c r="N272" s="193" t="s">
        <v>38</v>
      </c>
      <c r="O272" s="72"/>
      <c r="P272" s="194">
        <f>O272*H272</f>
        <v>0</v>
      </c>
      <c r="Q272" s="194">
        <v>0</v>
      </c>
      <c r="R272" s="194">
        <f>Q272*H272</f>
        <v>0</v>
      </c>
      <c r="S272" s="194">
        <v>0</v>
      </c>
      <c r="T272" s="19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6" t="s">
        <v>215</v>
      </c>
      <c r="AT272" s="196" t="s">
        <v>132</v>
      </c>
      <c r="AU272" s="196" t="s">
        <v>82</v>
      </c>
      <c r="AY272" s="18" t="s">
        <v>129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8" t="s">
        <v>80</v>
      </c>
      <c r="BK272" s="197">
        <f>ROUND(I272*H272,2)</f>
        <v>0</v>
      </c>
      <c r="BL272" s="18" t="s">
        <v>215</v>
      </c>
      <c r="BM272" s="196" t="s">
        <v>336</v>
      </c>
    </row>
    <row r="273" spans="1:65" s="2" customFormat="1" ht="16.5" customHeight="1">
      <c r="A273" s="35"/>
      <c r="B273" s="36"/>
      <c r="C273" s="242" t="s">
        <v>227</v>
      </c>
      <c r="D273" s="242" t="s">
        <v>221</v>
      </c>
      <c r="E273" s="243" t="s">
        <v>337</v>
      </c>
      <c r="F273" s="244" t="s">
        <v>338</v>
      </c>
      <c r="G273" s="245" t="s">
        <v>315</v>
      </c>
      <c r="H273" s="246">
        <v>28.75</v>
      </c>
      <c r="I273" s="247"/>
      <c r="J273" s="248">
        <f>ROUND(I273*H273,2)</f>
        <v>0</v>
      </c>
      <c r="K273" s="249"/>
      <c r="L273" s="250"/>
      <c r="M273" s="251" t="s">
        <v>1</v>
      </c>
      <c r="N273" s="252" t="s">
        <v>38</v>
      </c>
      <c r="O273" s="72"/>
      <c r="P273" s="194">
        <f>O273*H273</f>
        <v>0</v>
      </c>
      <c r="Q273" s="194">
        <v>0.00016</v>
      </c>
      <c r="R273" s="194">
        <f>Q273*H273</f>
        <v>0.004600000000000001</v>
      </c>
      <c r="S273" s="194">
        <v>0</v>
      </c>
      <c r="T273" s="19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6" t="s">
        <v>201</v>
      </c>
      <c r="AT273" s="196" t="s">
        <v>221</v>
      </c>
      <c r="AU273" s="196" t="s">
        <v>82</v>
      </c>
      <c r="AY273" s="18" t="s">
        <v>129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18" t="s">
        <v>80</v>
      </c>
      <c r="BK273" s="197">
        <f>ROUND(I273*H273,2)</f>
        <v>0</v>
      </c>
      <c r="BL273" s="18" t="s">
        <v>215</v>
      </c>
      <c r="BM273" s="196" t="s">
        <v>339</v>
      </c>
    </row>
    <row r="274" spans="1:47" s="2" customFormat="1" ht="19.5">
      <c r="A274" s="35"/>
      <c r="B274" s="36"/>
      <c r="C274" s="37"/>
      <c r="D274" s="200" t="s">
        <v>320</v>
      </c>
      <c r="E274" s="37"/>
      <c r="F274" s="254" t="s">
        <v>340</v>
      </c>
      <c r="G274" s="37"/>
      <c r="H274" s="37"/>
      <c r="I274" s="255"/>
      <c r="J274" s="37"/>
      <c r="K274" s="37"/>
      <c r="L274" s="40"/>
      <c r="M274" s="256"/>
      <c r="N274" s="257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320</v>
      </c>
      <c r="AU274" s="18" t="s">
        <v>82</v>
      </c>
    </row>
    <row r="275" spans="2:51" s="13" customFormat="1" ht="12">
      <c r="B275" s="198"/>
      <c r="C275" s="199"/>
      <c r="D275" s="200" t="s">
        <v>148</v>
      </c>
      <c r="E275" s="199"/>
      <c r="F275" s="202" t="s">
        <v>332</v>
      </c>
      <c r="G275" s="199"/>
      <c r="H275" s="203">
        <v>28.75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148</v>
      </c>
      <c r="AU275" s="209" t="s">
        <v>82</v>
      </c>
      <c r="AV275" s="13" t="s">
        <v>82</v>
      </c>
      <c r="AW275" s="13" t="s">
        <v>4</v>
      </c>
      <c r="AX275" s="13" t="s">
        <v>80</v>
      </c>
      <c r="AY275" s="209" t="s">
        <v>129</v>
      </c>
    </row>
    <row r="276" spans="1:65" s="2" customFormat="1" ht="24.2" customHeight="1">
      <c r="A276" s="35"/>
      <c r="B276" s="36"/>
      <c r="C276" s="184" t="s">
        <v>341</v>
      </c>
      <c r="D276" s="184" t="s">
        <v>132</v>
      </c>
      <c r="E276" s="185" t="s">
        <v>342</v>
      </c>
      <c r="F276" s="186" t="s">
        <v>343</v>
      </c>
      <c r="G276" s="187" t="s">
        <v>135</v>
      </c>
      <c r="H276" s="188">
        <v>30</v>
      </c>
      <c r="I276" s="189"/>
      <c r="J276" s="190">
        <f aca="true" t="shared" si="0" ref="J276:J281">ROUND(I276*H276,2)</f>
        <v>0</v>
      </c>
      <c r="K276" s="191"/>
      <c r="L276" s="40"/>
      <c r="M276" s="192" t="s">
        <v>1</v>
      </c>
      <c r="N276" s="193" t="s">
        <v>38</v>
      </c>
      <c r="O276" s="72"/>
      <c r="P276" s="194">
        <f aca="true" t="shared" si="1" ref="P276:P281">O276*H276</f>
        <v>0</v>
      </c>
      <c r="Q276" s="194">
        <v>0</v>
      </c>
      <c r="R276" s="194">
        <f aca="true" t="shared" si="2" ref="R276:R281">Q276*H276</f>
        <v>0</v>
      </c>
      <c r="S276" s="194">
        <v>0</v>
      </c>
      <c r="T276" s="195">
        <f aca="true" t="shared" si="3" ref="T276:T281"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6" t="s">
        <v>215</v>
      </c>
      <c r="AT276" s="196" t="s">
        <v>132</v>
      </c>
      <c r="AU276" s="196" t="s">
        <v>82</v>
      </c>
      <c r="AY276" s="18" t="s">
        <v>129</v>
      </c>
      <c r="BE276" s="197">
        <f aca="true" t="shared" si="4" ref="BE276:BE281">IF(N276="základní",J276,0)</f>
        <v>0</v>
      </c>
      <c r="BF276" s="197">
        <f aca="true" t="shared" si="5" ref="BF276:BF281">IF(N276="snížená",J276,0)</f>
        <v>0</v>
      </c>
      <c r="BG276" s="197">
        <f aca="true" t="shared" si="6" ref="BG276:BG281">IF(N276="zákl. přenesená",J276,0)</f>
        <v>0</v>
      </c>
      <c r="BH276" s="197">
        <f aca="true" t="shared" si="7" ref="BH276:BH281">IF(N276="sníž. přenesená",J276,0)</f>
        <v>0</v>
      </c>
      <c r="BI276" s="197">
        <f aca="true" t="shared" si="8" ref="BI276:BI281">IF(N276="nulová",J276,0)</f>
        <v>0</v>
      </c>
      <c r="BJ276" s="18" t="s">
        <v>80</v>
      </c>
      <c r="BK276" s="197">
        <f aca="true" t="shared" si="9" ref="BK276:BK281">ROUND(I276*H276,2)</f>
        <v>0</v>
      </c>
      <c r="BL276" s="18" t="s">
        <v>215</v>
      </c>
      <c r="BM276" s="196" t="s">
        <v>344</v>
      </c>
    </row>
    <row r="277" spans="1:65" s="2" customFormat="1" ht="24.2" customHeight="1">
      <c r="A277" s="35"/>
      <c r="B277" s="36"/>
      <c r="C277" s="184" t="s">
        <v>231</v>
      </c>
      <c r="D277" s="184" t="s">
        <v>132</v>
      </c>
      <c r="E277" s="185" t="s">
        <v>345</v>
      </c>
      <c r="F277" s="186" t="s">
        <v>346</v>
      </c>
      <c r="G277" s="187" t="s">
        <v>135</v>
      </c>
      <c r="H277" s="188">
        <v>3</v>
      </c>
      <c r="I277" s="189"/>
      <c r="J277" s="190">
        <f t="shared" si="0"/>
        <v>0</v>
      </c>
      <c r="K277" s="191"/>
      <c r="L277" s="40"/>
      <c r="M277" s="192" t="s">
        <v>1</v>
      </c>
      <c r="N277" s="193" t="s">
        <v>38</v>
      </c>
      <c r="O277" s="72"/>
      <c r="P277" s="194">
        <f t="shared" si="1"/>
        <v>0</v>
      </c>
      <c r="Q277" s="194">
        <v>0</v>
      </c>
      <c r="R277" s="194">
        <f t="shared" si="2"/>
        <v>0</v>
      </c>
      <c r="S277" s="194">
        <v>0</v>
      </c>
      <c r="T277" s="195">
        <f t="shared" si="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6" t="s">
        <v>215</v>
      </c>
      <c r="AT277" s="196" t="s">
        <v>132</v>
      </c>
      <c r="AU277" s="196" t="s">
        <v>82</v>
      </c>
      <c r="AY277" s="18" t="s">
        <v>129</v>
      </c>
      <c r="BE277" s="197">
        <f t="shared" si="4"/>
        <v>0</v>
      </c>
      <c r="BF277" s="197">
        <f t="shared" si="5"/>
        <v>0</v>
      </c>
      <c r="BG277" s="197">
        <f t="shared" si="6"/>
        <v>0</v>
      </c>
      <c r="BH277" s="197">
        <f t="shared" si="7"/>
        <v>0</v>
      </c>
      <c r="BI277" s="197">
        <f t="shared" si="8"/>
        <v>0</v>
      </c>
      <c r="BJ277" s="18" t="s">
        <v>80</v>
      </c>
      <c r="BK277" s="197">
        <f t="shared" si="9"/>
        <v>0</v>
      </c>
      <c r="BL277" s="18" t="s">
        <v>215</v>
      </c>
      <c r="BM277" s="196" t="s">
        <v>347</v>
      </c>
    </row>
    <row r="278" spans="1:65" s="2" customFormat="1" ht="16.5" customHeight="1">
      <c r="A278" s="35"/>
      <c r="B278" s="36"/>
      <c r="C278" s="242" t="s">
        <v>348</v>
      </c>
      <c r="D278" s="242" t="s">
        <v>221</v>
      </c>
      <c r="E278" s="243" t="s">
        <v>349</v>
      </c>
      <c r="F278" s="244" t="s">
        <v>350</v>
      </c>
      <c r="G278" s="245" t="s">
        <v>135</v>
      </c>
      <c r="H278" s="246">
        <v>3</v>
      </c>
      <c r="I278" s="247"/>
      <c r="J278" s="248">
        <f t="shared" si="0"/>
        <v>0</v>
      </c>
      <c r="K278" s="249"/>
      <c r="L278" s="250"/>
      <c r="M278" s="251" t="s">
        <v>1</v>
      </c>
      <c r="N278" s="252" t="s">
        <v>38</v>
      </c>
      <c r="O278" s="72"/>
      <c r="P278" s="194">
        <f t="shared" si="1"/>
        <v>0</v>
      </c>
      <c r="Q278" s="194">
        <v>4E-05</v>
      </c>
      <c r="R278" s="194">
        <f t="shared" si="2"/>
        <v>0.00012000000000000002</v>
      </c>
      <c r="S278" s="194">
        <v>0</v>
      </c>
      <c r="T278" s="195">
        <f t="shared" si="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6" t="s">
        <v>201</v>
      </c>
      <c r="AT278" s="196" t="s">
        <v>221</v>
      </c>
      <c r="AU278" s="196" t="s">
        <v>82</v>
      </c>
      <c r="AY278" s="18" t="s">
        <v>129</v>
      </c>
      <c r="BE278" s="197">
        <f t="shared" si="4"/>
        <v>0</v>
      </c>
      <c r="BF278" s="197">
        <f t="shared" si="5"/>
        <v>0</v>
      </c>
      <c r="BG278" s="197">
        <f t="shared" si="6"/>
        <v>0</v>
      </c>
      <c r="BH278" s="197">
        <f t="shared" si="7"/>
        <v>0</v>
      </c>
      <c r="BI278" s="197">
        <f t="shared" si="8"/>
        <v>0</v>
      </c>
      <c r="BJ278" s="18" t="s">
        <v>80</v>
      </c>
      <c r="BK278" s="197">
        <f t="shared" si="9"/>
        <v>0</v>
      </c>
      <c r="BL278" s="18" t="s">
        <v>215</v>
      </c>
      <c r="BM278" s="196" t="s">
        <v>351</v>
      </c>
    </row>
    <row r="279" spans="1:65" s="2" customFormat="1" ht="24.2" customHeight="1">
      <c r="A279" s="35"/>
      <c r="B279" s="36"/>
      <c r="C279" s="184" t="s">
        <v>235</v>
      </c>
      <c r="D279" s="184" t="s">
        <v>132</v>
      </c>
      <c r="E279" s="185" t="s">
        <v>352</v>
      </c>
      <c r="F279" s="186" t="s">
        <v>353</v>
      </c>
      <c r="G279" s="187" t="s">
        <v>135</v>
      </c>
      <c r="H279" s="188">
        <v>1</v>
      </c>
      <c r="I279" s="189"/>
      <c r="J279" s="190">
        <f t="shared" si="0"/>
        <v>0</v>
      </c>
      <c r="K279" s="191"/>
      <c r="L279" s="40"/>
      <c r="M279" s="192" t="s">
        <v>1</v>
      </c>
      <c r="N279" s="193" t="s">
        <v>38</v>
      </c>
      <c r="O279" s="72"/>
      <c r="P279" s="194">
        <f t="shared" si="1"/>
        <v>0</v>
      </c>
      <c r="Q279" s="194">
        <v>0</v>
      </c>
      <c r="R279" s="194">
        <f t="shared" si="2"/>
        <v>0</v>
      </c>
      <c r="S279" s="194">
        <v>0</v>
      </c>
      <c r="T279" s="195">
        <f t="shared" si="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6" t="s">
        <v>215</v>
      </c>
      <c r="AT279" s="196" t="s">
        <v>132</v>
      </c>
      <c r="AU279" s="196" t="s">
        <v>82</v>
      </c>
      <c r="AY279" s="18" t="s">
        <v>129</v>
      </c>
      <c r="BE279" s="197">
        <f t="shared" si="4"/>
        <v>0</v>
      </c>
      <c r="BF279" s="197">
        <f t="shared" si="5"/>
        <v>0</v>
      </c>
      <c r="BG279" s="197">
        <f t="shared" si="6"/>
        <v>0</v>
      </c>
      <c r="BH279" s="197">
        <f t="shared" si="7"/>
        <v>0</v>
      </c>
      <c r="BI279" s="197">
        <f t="shared" si="8"/>
        <v>0</v>
      </c>
      <c r="BJ279" s="18" t="s">
        <v>80</v>
      </c>
      <c r="BK279" s="197">
        <f t="shared" si="9"/>
        <v>0</v>
      </c>
      <c r="BL279" s="18" t="s">
        <v>215</v>
      </c>
      <c r="BM279" s="196" t="s">
        <v>354</v>
      </c>
    </row>
    <row r="280" spans="1:65" s="2" customFormat="1" ht="16.5" customHeight="1">
      <c r="A280" s="35"/>
      <c r="B280" s="36"/>
      <c r="C280" s="242" t="s">
        <v>355</v>
      </c>
      <c r="D280" s="242" t="s">
        <v>221</v>
      </c>
      <c r="E280" s="243" t="s">
        <v>356</v>
      </c>
      <c r="F280" s="244" t="s">
        <v>357</v>
      </c>
      <c r="G280" s="245" t="s">
        <v>135</v>
      </c>
      <c r="H280" s="246">
        <v>1</v>
      </c>
      <c r="I280" s="247"/>
      <c r="J280" s="248">
        <f t="shared" si="0"/>
        <v>0</v>
      </c>
      <c r="K280" s="249"/>
      <c r="L280" s="250"/>
      <c r="M280" s="251" t="s">
        <v>1</v>
      </c>
      <c r="N280" s="252" t="s">
        <v>38</v>
      </c>
      <c r="O280" s="72"/>
      <c r="P280" s="194">
        <f t="shared" si="1"/>
        <v>0</v>
      </c>
      <c r="Q280" s="194">
        <v>0</v>
      </c>
      <c r="R280" s="194">
        <f t="shared" si="2"/>
        <v>0</v>
      </c>
      <c r="S280" s="194">
        <v>0</v>
      </c>
      <c r="T280" s="195">
        <f t="shared" si="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6" t="s">
        <v>201</v>
      </c>
      <c r="AT280" s="196" t="s">
        <v>221</v>
      </c>
      <c r="AU280" s="196" t="s">
        <v>82</v>
      </c>
      <c r="AY280" s="18" t="s">
        <v>129</v>
      </c>
      <c r="BE280" s="197">
        <f t="shared" si="4"/>
        <v>0</v>
      </c>
      <c r="BF280" s="197">
        <f t="shared" si="5"/>
        <v>0</v>
      </c>
      <c r="BG280" s="197">
        <f t="shared" si="6"/>
        <v>0</v>
      </c>
      <c r="BH280" s="197">
        <f t="shared" si="7"/>
        <v>0</v>
      </c>
      <c r="BI280" s="197">
        <f t="shared" si="8"/>
        <v>0</v>
      </c>
      <c r="BJ280" s="18" t="s">
        <v>80</v>
      </c>
      <c r="BK280" s="197">
        <f t="shared" si="9"/>
        <v>0</v>
      </c>
      <c r="BL280" s="18" t="s">
        <v>215</v>
      </c>
      <c r="BM280" s="196" t="s">
        <v>358</v>
      </c>
    </row>
    <row r="281" spans="1:65" s="2" customFormat="1" ht="24.2" customHeight="1">
      <c r="A281" s="35"/>
      <c r="B281" s="36"/>
      <c r="C281" s="184" t="s">
        <v>240</v>
      </c>
      <c r="D281" s="184" t="s">
        <v>132</v>
      </c>
      <c r="E281" s="185" t="s">
        <v>359</v>
      </c>
      <c r="F281" s="186" t="s">
        <v>360</v>
      </c>
      <c r="G281" s="187" t="s">
        <v>135</v>
      </c>
      <c r="H281" s="188">
        <v>5</v>
      </c>
      <c r="I281" s="189"/>
      <c r="J281" s="190">
        <f t="shared" si="0"/>
        <v>0</v>
      </c>
      <c r="K281" s="191"/>
      <c r="L281" s="40"/>
      <c r="M281" s="192" t="s">
        <v>1</v>
      </c>
      <c r="N281" s="193" t="s">
        <v>38</v>
      </c>
      <c r="O281" s="72"/>
      <c r="P281" s="194">
        <f t="shared" si="1"/>
        <v>0</v>
      </c>
      <c r="Q281" s="194">
        <v>0</v>
      </c>
      <c r="R281" s="194">
        <f t="shared" si="2"/>
        <v>0</v>
      </c>
      <c r="S281" s="194">
        <v>0</v>
      </c>
      <c r="T281" s="195">
        <f t="shared" si="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6" t="s">
        <v>215</v>
      </c>
      <c r="AT281" s="196" t="s">
        <v>132</v>
      </c>
      <c r="AU281" s="196" t="s">
        <v>82</v>
      </c>
      <c r="AY281" s="18" t="s">
        <v>129</v>
      </c>
      <c r="BE281" s="197">
        <f t="shared" si="4"/>
        <v>0</v>
      </c>
      <c r="BF281" s="197">
        <f t="shared" si="5"/>
        <v>0</v>
      </c>
      <c r="BG281" s="197">
        <f t="shared" si="6"/>
        <v>0</v>
      </c>
      <c r="BH281" s="197">
        <f t="shared" si="7"/>
        <v>0</v>
      </c>
      <c r="BI281" s="197">
        <f t="shared" si="8"/>
        <v>0</v>
      </c>
      <c r="BJ281" s="18" t="s">
        <v>80</v>
      </c>
      <c r="BK281" s="197">
        <f t="shared" si="9"/>
        <v>0</v>
      </c>
      <c r="BL281" s="18" t="s">
        <v>215</v>
      </c>
      <c r="BM281" s="196" t="s">
        <v>361</v>
      </c>
    </row>
    <row r="282" spans="2:51" s="15" customFormat="1" ht="12">
      <c r="B282" s="221"/>
      <c r="C282" s="222"/>
      <c r="D282" s="200" t="s">
        <v>148</v>
      </c>
      <c r="E282" s="223" t="s">
        <v>1</v>
      </c>
      <c r="F282" s="224" t="s">
        <v>156</v>
      </c>
      <c r="G282" s="222"/>
      <c r="H282" s="223" t="s">
        <v>1</v>
      </c>
      <c r="I282" s="225"/>
      <c r="J282" s="222"/>
      <c r="K282" s="222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148</v>
      </c>
      <c r="AU282" s="230" t="s">
        <v>82</v>
      </c>
      <c r="AV282" s="15" t="s">
        <v>80</v>
      </c>
      <c r="AW282" s="15" t="s">
        <v>30</v>
      </c>
      <c r="AX282" s="15" t="s">
        <v>73</v>
      </c>
      <c r="AY282" s="230" t="s">
        <v>129</v>
      </c>
    </row>
    <row r="283" spans="2:51" s="13" customFormat="1" ht="12">
      <c r="B283" s="198"/>
      <c r="C283" s="199"/>
      <c r="D283" s="200" t="s">
        <v>148</v>
      </c>
      <c r="E283" s="201" t="s">
        <v>1</v>
      </c>
      <c r="F283" s="202" t="s">
        <v>362</v>
      </c>
      <c r="G283" s="199"/>
      <c r="H283" s="203">
        <v>2</v>
      </c>
      <c r="I283" s="204"/>
      <c r="J283" s="199"/>
      <c r="K283" s="199"/>
      <c r="L283" s="205"/>
      <c r="M283" s="206"/>
      <c r="N283" s="207"/>
      <c r="O283" s="207"/>
      <c r="P283" s="207"/>
      <c r="Q283" s="207"/>
      <c r="R283" s="207"/>
      <c r="S283" s="207"/>
      <c r="T283" s="208"/>
      <c r="AT283" s="209" t="s">
        <v>148</v>
      </c>
      <c r="AU283" s="209" t="s">
        <v>82</v>
      </c>
      <c r="AV283" s="13" t="s">
        <v>82</v>
      </c>
      <c r="AW283" s="13" t="s">
        <v>30</v>
      </c>
      <c r="AX283" s="13" t="s">
        <v>73</v>
      </c>
      <c r="AY283" s="209" t="s">
        <v>129</v>
      </c>
    </row>
    <row r="284" spans="2:51" s="13" customFormat="1" ht="12">
      <c r="B284" s="198"/>
      <c r="C284" s="199"/>
      <c r="D284" s="200" t="s">
        <v>148</v>
      </c>
      <c r="E284" s="201" t="s">
        <v>1</v>
      </c>
      <c r="F284" s="202" t="s">
        <v>363</v>
      </c>
      <c r="G284" s="199"/>
      <c r="H284" s="203">
        <v>2</v>
      </c>
      <c r="I284" s="204"/>
      <c r="J284" s="199"/>
      <c r="K284" s="199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148</v>
      </c>
      <c r="AU284" s="209" t="s">
        <v>82</v>
      </c>
      <c r="AV284" s="13" t="s">
        <v>82</v>
      </c>
      <c r="AW284" s="13" t="s">
        <v>30</v>
      </c>
      <c r="AX284" s="13" t="s">
        <v>73</v>
      </c>
      <c r="AY284" s="209" t="s">
        <v>129</v>
      </c>
    </row>
    <row r="285" spans="2:51" s="13" customFormat="1" ht="12">
      <c r="B285" s="198"/>
      <c r="C285" s="199"/>
      <c r="D285" s="200" t="s">
        <v>148</v>
      </c>
      <c r="E285" s="201" t="s">
        <v>1</v>
      </c>
      <c r="F285" s="202" t="s">
        <v>364</v>
      </c>
      <c r="G285" s="199"/>
      <c r="H285" s="203">
        <v>1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148</v>
      </c>
      <c r="AU285" s="209" t="s">
        <v>82</v>
      </c>
      <c r="AV285" s="13" t="s">
        <v>82</v>
      </c>
      <c r="AW285" s="13" t="s">
        <v>30</v>
      </c>
      <c r="AX285" s="13" t="s">
        <v>73</v>
      </c>
      <c r="AY285" s="209" t="s">
        <v>129</v>
      </c>
    </row>
    <row r="286" spans="2:51" s="14" customFormat="1" ht="12">
      <c r="B286" s="210"/>
      <c r="C286" s="211"/>
      <c r="D286" s="200" t="s">
        <v>148</v>
      </c>
      <c r="E286" s="212" t="s">
        <v>1</v>
      </c>
      <c r="F286" s="213" t="s">
        <v>150</v>
      </c>
      <c r="G286" s="211"/>
      <c r="H286" s="214">
        <v>5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148</v>
      </c>
      <c r="AU286" s="220" t="s">
        <v>82</v>
      </c>
      <c r="AV286" s="14" t="s">
        <v>136</v>
      </c>
      <c r="AW286" s="14" t="s">
        <v>30</v>
      </c>
      <c r="AX286" s="14" t="s">
        <v>80</v>
      </c>
      <c r="AY286" s="220" t="s">
        <v>129</v>
      </c>
    </row>
    <row r="287" spans="1:65" s="2" customFormat="1" ht="16.5" customHeight="1">
      <c r="A287" s="35"/>
      <c r="B287" s="36"/>
      <c r="C287" s="184" t="s">
        <v>365</v>
      </c>
      <c r="D287" s="184" t="s">
        <v>132</v>
      </c>
      <c r="E287" s="185" t="s">
        <v>366</v>
      </c>
      <c r="F287" s="186" t="s">
        <v>367</v>
      </c>
      <c r="G287" s="187" t="s">
        <v>135</v>
      </c>
      <c r="H287" s="188">
        <v>3</v>
      </c>
      <c r="I287" s="189"/>
      <c r="J287" s="190">
        <f>ROUND(I287*H287,2)</f>
        <v>0</v>
      </c>
      <c r="K287" s="191"/>
      <c r="L287" s="40"/>
      <c r="M287" s="192" t="s">
        <v>1</v>
      </c>
      <c r="N287" s="193" t="s">
        <v>38</v>
      </c>
      <c r="O287" s="72"/>
      <c r="P287" s="194">
        <f>O287*H287</f>
        <v>0</v>
      </c>
      <c r="Q287" s="194">
        <v>0</v>
      </c>
      <c r="R287" s="194">
        <f>Q287*H287</f>
        <v>0</v>
      </c>
      <c r="S287" s="194">
        <v>0</v>
      </c>
      <c r="T287" s="19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6" t="s">
        <v>215</v>
      </c>
      <c r="AT287" s="196" t="s">
        <v>132</v>
      </c>
      <c r="AU287" s="196" t="s">
        <v>82</v>
      </c>
      <c r="AY287" s="18" t="s">
        <v>129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8" t="s">
        <v>80</v>
      </c>
      <c r="BK287" s="197">
        <f>ROUND(I287*H287,2)</f>
        <v>0</v>
      </c>
      <c r="BL287" s="18" t="s">
        <v>215</v>
      </c>
      <c r="BM287" s="196" t="s">
        <v>368</v>
      </c>
    </row>
    <row r="288" spans="1:65" s="2" customFormat="1" ht="16.5" customHeight="1">
      <c r="A288" s="35"/>
      <c r="B288" s="36"/>
      <c r="C288" s="242" t="s">
        <v>245</v>
      </c>
      <c r="D288" s="242" t="s">
        <v>221</v>
      </c>
      <c r="E288" s="243" t="s">
        <v>369</v>
      </c>
      <c r="F288" s="244" t="s">
        <v>370</v>
      </c>
      <c r="G288" s="245" t="s">
        <v>135</v>
      </c>
      <c r="H288" s="246">
        <v>3</v>
      </c>
      <c r="I288" s="247"/>
      <c r="J288" s="248">
        <f>ROUND(I288*H288,2)</f>
        <v>0</v>
      </c>
      <c r="K288" s="249"/>
      <c r="L288" s="250"/>
      <c r="M288" s="251" t="s">
        <v>1</v>
      </c>
      <c r="N288" s="252" t="s">
        <v>38</v>
      </c>
      <c r="O288" s="72"/>
      <c r="P288" s="194">
        <f>O288*H288</f>
        <v>0</v>
      </c>
      <c r="Q288" s="194">
        <v>0.0004</v>
      </c>
      <c r="R288" s="194">
        <f>Q288*H288</f>
        <v>0.0012000000000000001</v>
      </c>
      <c r="S288" s="194">
        <v>0</v>
      </c>
      <c r="T288" s="19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6" t="s">
        <v>201</v>
      </c>
      <c r="AT288" s="196" t="s">
        <v>221</v>
      </c>
      <c r="AU288" s="196" t="s">
        <v>82</v>
      </c>
      <c r="AY288" s="18" t="s">
        <v>129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8" t="s">
        <v>80</v>
      </c>
      <c r="BK288" s="197">
        <f>ROUND(I288*H288,2)</f>
        <v>0</v>
      </c>
      <c r="BL288" s="18" t="s">
        <v>215</v>
      </c>
      <c r="BM288" s="196" t="s">
        <v>371</v>
      </c>
    </row>
    <row r="289" spans="1:65" s="2" customFormat="1" ht="16.5" customHeight="1">
      <c r="A289" s="35"/>
      <c r="B289" s="36"/>
      <c r="C289" s="184" t="s">
        <v>372</v>
      </c>
      <c r="D289" s="184" t="s">
        <v>132</v>
      </c>
      <c r="E289" s="185" t="s">
        <v>373</v>
      </c>
      <c r="F289" s="186" t="s">
        <v>374</v>
      </c>
      <c r="G289" s="187" t="s">
        <v>135</v>
      </c>
      <c r="H289" s="188">
        <v>2</v>
      </c>
      <c r="I289" s="189"/>
      <c r="J289" s="190">
        <f>ROUND(I289*H289,2)</f>
        <v>0</v>
      </c>
      <c r="K289" s="191"/>
      <c r="L289" s="40"/>
      <c r="M289" s="192" t="s">
        <v>1</v>
      </c>
      <c r="N289" s="193" t="s">
        <v>38</v>
      </c>
      <c r="O289" s="72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6" t="s">
        <v>215</v>
      </c>
      <c r="AT289" s="196" t="s">
        <v>132</v>
      </c>
      <c r="AU289" s="196" t="s">
        <v>82</v>
      </c>
      <c r="AY289" s="18" t="s">
        <v>129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8" t="s">
        <v>80</v>
      </c>
      <c r="BK289" s="197">
        <f>ROUND(I289*H289,2)</f>
        <v>0</v>
      </c>
      <c r="BL289" s="18" t="s">
        <v>215</v>
      </c>
      <c r="BM289" s="196" t="s">
        <v>375</v>
      </c>
    </row>
    <row r="290" spans="1:65" s="2" customFormat="1" ht="16.5" customHeight="1">
      <c r="A290" s="35"/>
      <c r="B290" s="36"/>
      <c r="C290" s="242" t="s">
        <v>250</v>
      </c>
      <c r="D290" s="242" t="s">
        <v>221</v>
      </c>
      <c r="E290" s="243" t="s">
        <v>376</v>
      </c>
      <c r="F290" s="244" t="s">
        <v>377</v>
      </c>
      <c r="G290" s="245" t="s">
        <v>135</v>
      </c>
      <c r="H290" s="246">
        <v>2</v>
      </c>
      <c r="I290" s="247"/>
      <c r="J290" s="248">
        <f>ROUND(I290*H290,2)</f>
        <v>0</v>
      </c>
      <c r="K290" s="249"/>
      <c r="L290" s="250"/>
      <c r="M290" s="251" t="s">
        <v>1</v>
      </c>
      <c r="N290" s="252" t="s">
        <v>38</v>
      </c>
      <c r="O290" s="72"/>
      <c r="P290" s="194">
        <f>O290*H290</f>
        <v>0</v>
      </c>
      <c r="Q290" s="194">
        <v>0.00047</v>
      </c>
      <c r="R290" s="194">
        <f>Q290*H290</f>
        <v>0.00094</v>
      </c>
      <c r="S290" s="194">
        <v>0</v>
      </c>
      <c r="T290" s="19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6" t="s">
        <v>201</v>
      </c>
      <c r="AT290" s="196" t="s">
        <v>221</v>
      </c>
      <c r="AU290" s="196" t="s">
        <v>82</v>
      </c>
      <c r="AY290" s="18" t="s">
        <v>129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18" t="s">
        <v>80</v>
      </c>
      <c r="BK290" s="197">
        <f>ROUND(I290*H290,2)</f>
        <v>0</v>
      </c>
      <c r="BL290" s="18" t="s">
        <v>215</v>
      </c>
      <c r="BM290" s="196" t="s">
        <v>378</v>
      </c>
    </row>
    <row r="291" spans="1:65" s="2" customFormat="1" ht="24.2" customHeight="1">
      <c r="A291" s="35"/>
      <c r="B291" s="36"/>
      <c r="C291" s="184" t="s">
        <v>379</v>
      </c>
      <c r="D291" s="184" t="s">
        <v>132</v>
      </c>
      <c r="E291" s="185" t="s">
        <v>380</v>
      </c>
      <c r="F291" s="186" t="s">
        <v>381</v>
      </c>
      <c r="G291" s="187" t="s">
        <v>135</v>
      </c>
      <c r="H291" s="188">
        <v>13</v>
      </c>
      <c r="I291" s="189"/>
      <c r="J291" s="190">
        <f>ROUND(I291*H291,2)</f>
        <v>0</v>
      </c>
      <c r="K291" s="191"/>
      <c r="L291" s="40"/>
      <c r="M291" s="192" t="s">
        <v>1</v>
      </c>
      <c r="N291" s="193" t="s">
        <v>38</v>
      </c>
      <c r="O291" s="72"/>
      <c r="P291" s="194">
        <f>O291*H291</f>
        <v>0</v>
      </c>
      <c r="Q291" s="194">
        <v>0</v>
      </c>
      <c r="R291" s="194">
        <f>Q291*H291</f>
        <v>0</v>
      </c>
      <c r="S291" s="194">
        <v>0</v>
      </c>
      <c r="T291" s="19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6" t="s">
        <v>215</v>
      </c>
      <c r="AT291" s="196" t="s">
        <v>132</v>
      </c>
      <c r="AU291" s="196" t="s">
        <v>82</v>
      </c>
      <c r="AY291" s="18" t="s">
        <v>129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8" t="s">
        <v>80</v>
      </c>
      <c r="BK291" s="197">
        <f>ROUND(I291*H291,2)</f>
        <v>0</v>
      </c>
      <c r="BL291" s="18" t="s">
        <v>215</v>
      </c>
      <c r="BM291" s="196" t="s">
        <v>382</v>
      </c>
    </row>
    <row r="292" spans="2:51" s="15" customFormat="1" ht="12">
      <c r="B292" s="221"/>
      <c r="C292" s="222"/>
      <c r="D292" s="200" t="s">
        <v>148</v>
      </c>
      <c r="E292" s="223" t="s">
        <v>1</v>
      </c>
      <c r="F292" s="224" t="s">
        <v>383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148</v>
      </c>
      <c r="AU292" s="230" t="s">
        <v>82</v>
      </c>
      <c r="AV292" s="15" t="s">
        <v>80</v>
      </c>
      <c r="AW292" s="15" t="s">
        <v>30</v>
      </c>
      <c r="AX292" s="15" t="s">
        <v>73</v>
      </c>
      <c r="AY292" s="230" t="s">
        <v>129</v>
      </c>
    </row>
    <row r="293" spans="2:51" s="13" customFormat="1" ht="12">
      <c r="B293" s="198"/>
      <c r="C293" s="199"/>
      <c r="D293" s="200" t="s">
        <v>148</v>
      </c>
      <c r="E293" s="201" t="s">
        <v>1</v>
      </c>
      <c r="F293" s="202" t="s">
        <v>384</v>
      </c>
      <c r="G293" s="199"/>
      <c r="H293" s="203">
        <v>5</v>
      </c>
      <c r="I293" s="204"/>
      <c r="J293" s="199"/>
      <c r="K293" s="199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148</v>
      </c>
      <c r="AU293" s="209" t="s">
        <v>82</v>
      </c>
      <c r="AV293" s="13" t="s">
        <v>82</v>
      </c>
      <c r="AW293" s="13" t="s">
        <v>30</v>
      </c>
      <c r="AX293" s="13" t="s">
        <v>73</v>
      </c>
      <c r="AY293" s="209" t="s">
        <v>129</v>
      </c>
    </row>
    <row r="294" spans="2:51" s="13" customFormat="1" ht="12">
      <c r="B294" s="198"/>
      <c r="C294" s="199"/>
      <c r="D294" s="200" t="s">
        <v>148</v>
      </c>
      <c r="E294" s="201" t="s">
        <v>1</v>
      </c>
      <c r="F294" s="202" t="s">
        <v>385</v>
      </c>
      <c r="G294" s="199"/>
      <c r="H294" s="203">
        <v>2</v>
      </c>
      <c r="I294" s="204"/>
      <c r="J294" s="199"/>
      <c r="K294" s="199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148</v>
      </c>
      <c r="AU294" s="209" t="s">
        <v>82</v>
      </c>
      <c r="AV294" s="13" t="s">
        <v>82</v>
      </c>
      <c r="AW294" s="13" t="s">
        <v>30</v>
      </c>
      <c r="AX294" s="13" t="s">
        <v>73</v>
      </c>
      <c r="AY294" s="209" t="s">
        <v>129</v>
      </c>
    </row>
    <row r="295" spans="2:51" s="13" customFormat="1" ht="12">
      <c r="B295" s="198"/>
      <c r="C295" s="199"/>
      <c r="D295" s="200" t="s">
        <v>148</v>
      </c>
      <c r="E295" s="201" t="s">
        <v>1</v>
      </c>
      <c r="F295" s="202" t="s">
        <v>386</v>
      </c>
      <c r="G295" s="199"/>
      <c r="H295" s="203">
        <v>4</v>
      </c>
      <c r="I295" s="204"/>
      <c r="J295" s="199"/>
      <c r="K295" s="199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148</v>
      </c>
      <c r="AU295" s="209" t="s">
        <v>82</v>
      </c>
      <c r="AV295" s="13" t="s">
        <v>82</v>
      </c>
      <c r="AW295" s="13" t="s">
        <v>30</v>
      </c>
      <c r="AX295" s="13" t="s">
        <v>73</v>
      </c>
      <c r="AY295" s="209" t="s">
        <v>129</v>
      </c>
    </row>
    <row r="296" spans="2:51" s="16" customFormat="1" ht="12">
      <c r="B296" s="231"/>
      <c r="C296" s="232"/>
      <c r="D296" s="200" t="s">
        <v>148</v>
      </c>
      <c r="E296" s="233" t="s">
        <v>1</v>
      </c>
      <c r="F296" s="234" t="s">
        <v>173</v>
      </c>
      <c r="G296" s="232"/>
      <c r="H296" s="235">
        <v>11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148</v>
      </c>
      <c r="AU296" s="241" t="s">
        <v>82</v>
      </c>
      <c r="AV296" s="16" t="s">
        <v>130</v>
      </c>
      <c r="AW296" s="16" t="s">
        <v>30</v>
      </c>
      <c r="AX296" s="16" t="s">
        <v>73</v>
      </c>
      <c r="AY296" s="241" t="s">
        <v>129</v>
      </c>
    </row>
    <row r="297" spans="2:51" s="13" customFormat="1" ht="12">
      <c r="B297" s="198"/>
      <c r="C297" s="199"/>
      <c r="D297" s="200" t="s">
        <v>148</v>
      </c>
      <c r="E297" s="201" t="s">
        <v>1</v>
      </c>
      <c r="F297" s="202" t="s">
        <v>387</v>
      </c>
      <c r="G297" s="199"/>
      <c r="H297" s="203">
        <v>2</v>
      </c>
      <c r="I297" s="204"/>
      <c r="J297" s="199"/>
      <c r="K297" s="199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148</v>
      </c>
      <c r="AU297" s="209" t="s">
        <v>82</v>
      </c>
      <c r="AV297" s="13" t="s">
        <v>82</v>
      </c>
      <c r="AW297" s="13" t="s">
        <v>30</v>
      </c>
      <c r="AX297" s="13" t="s">
        <v>73</v>
      </c>
      <c r="AY297" s="209" t="s">
        <v>129</v>
      </c>
    </row>
    <row r="298" spans="2:51" s="16" customFormat="1" ht="12">
      <c r="B298" s="231"/>
      <c r="C298" s="232"/>
      <c r="D298" s="200" t="s">
        <v>148</v>
      </c>
      <c r="E298" s="233" t="s">
        <v>1</v>
      </c>
      <c r="F298" s="234" t="s">
        <v>173</v>
      </c>
      <c r="G298" s="232"/>
      <c r="H298" s="235">
        <v>2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148</v>
      </c>
      <c r="AU298" s="241" t="s">
        <v>82</v>
      </c>
      <c r="AV298" s="16" t="s">
        <v>130</v>
      </c>
      <c r="AW298" s="16" t="s">
        <v>30</v>
      </c>
      <c r="AX298" s="16" t="s">
        <v>73</v>
      </c>
      <c r="AY298" s="241" t="s">
        <v>129</v>
      </c>
    </row>
    <row r="299" spans="2:51" s="14" customFormat="1" ht="12">
      <c r="B299" s="210"/>
      <c r="C299" s="211"/>
      <c r="D299" s="200" t="s">
        <v>148</v>
      </c>
      <c r="E299" s="212" t="s">
        <v>1</v>
      </c>
      <c r="F299" s="213" t="s">
        <v>150</v>
      </c>
      <c r="G299" s="211"/>
      <c r="H299" s="214">
        <v>13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148</v>
      </c>
      <c r="AU299" s="220" t="s">
        <v>82</v>
      </c>
      <c r="AV299" s="14" t="s">
        <v>136</v>
      </c>
      <c r="AW299" s="14" t="s">
        <v>30</v>
      </c>
      <c r="AX299" s="14" t="s">
        <v>80</v>
      </c>
      <c r="AY299" s="220" t="s">
        <v>129</v>
      </c>
    </row>
    <row r="300" spans="1:65" s="2" customFormat="1" ht="24.2" customHeight="1">
      <c r="A300" s="35"/>
      <c r="B300" s="36"/>
      <c r="C300" s="184" t="s">
        <v>255</v>
      </c>
      <c r="D300" s="184" t="s">
        <v>132</v>
      </c>
      <c r="E300" s="185" t="s">
        <v>388</v>
      </c>
      <c r="F300" s="186" t="s">
        <v>389</v>
      </c>
      <c r="G300" s="187" t="s">
        <v>135</v>
      </c>
      <c r="H300" s="188">
        <v>13</v>
      </c>
      <c r="I300" s="189"/>
      <c r="J300" s="190">
        <f>ROUND(I300*H300,2)</f>
        <v>0</v>
      </c>
      <c r="K300" s="191"/>
      <c r="L300" s="40"/>
      <c r="M300" s="192" t="s">
        <v>1</v>
      </c>
      <c r="N300" s="193" t="s">
        <v>38</v>
      </c>
      <c r="O300" s="72"/>
      <c r="P300" s="194">
        <f>O300*H300</f>
        <v>0</v>
      </c>
      <c r="Q300" s="194">
        <v>0</v>
      </c>
      <c r="R300" s="194">
        <f>Q300*H300</f>
        <v>0</v>
      </c>
      <c r="S300" s="194">
        <v>0</v>
      </c>
      <c r="T300" s="19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6" t="s">
        <v>215</v>
      </c>
      <c r="AT300" s="196" t="s">
        <v>132</v>
      </c>
      <c r="AU300" s="196" t="s">
        <v>82</v>
      </c>
      <c r="AY300" s="18" t="s">
        <v>129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8" t="s">
        <v>80</v>
      </c>
      <c r="BK300" s="197">
        <f>ROUND(I300*H300,2)</f>
        <v>0</v>
      </c>
      <c r="BL300" s="18" t="s">
        <v>215</v>
      </c>
      <c r="BM300" s="196" t="s">
        <v>390</v>
      </c>
    </row>
    <row r="301" spans="1:65" s="2" customFormat="1" ht="21.75" customHeight="1">
      <c r="A301" s="35"/>
      <c r="B301" s="36"/>
      <c r="C301" s="242" t="s">
        <v>391</v>
      </c>
      <c r="D301" s="242" t="s">
        <v>221</v>
      </c>
      <c r="E301" s="243" t="s">
        <v>392</v>
      </c>
      <c r="F301" s="244" t="s">
        <v>393</v>
      </c>
      <c r="G301" s="245" t="s">
        <v>135</v>
      </c>
      <c r="H301" s="246">
        <v>11</v>
      </c>
      <c r="I301" s="247"/>
      <c r="J301" s="248">
        <f>ROUND(I301*H301,2)</f>
        <v>0</v>
      </c>
      <c r="K301" s="249"/>
      <c r="L301" s="250"/>
      <c r="M301" s="251" t="s">
        <v>1</v>
      </c>
      <c r="N301" s="252" t="s">
        <v>38</v>
      </c>
      <c r="O301" s="72"/>
      <c r="P301" s="194">
        <f>O301*H301</f>
        <v>0</v>
      </c>
      <c r="Q301" s="194">
        <v>0</v>
      </c>
      <c r="R301" s="194">
        <f>Q301*H301</f>
        <v>0</v>
      </c>
      <c r="S301" s="194">
        <v>0</v>
      </c>
      <c r="T301" s="19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6" t="s">
        <v>201</v>
      </c>
      <c r="AT301" s="196" t="s">
        <v>221</v>
      </c>
      <c r="AU301" s="196" t="s">
        <v>82</v>
      </c>
      <c r="AY301" s="18" t="s">
        <v>129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8" t="s">
        <v>80</v>
      </c>
      <c r="BK301" s="197">
        <f>ROUND(I301*H301,2)</f>
        <v>0</v>
      </c>
      <c r="BL301" s="18" t="s">
        <v>215</v>
      </c>
      <c r="BM301" s="196" t="s">
        <v>177</v>
      </c>
    </row>
    <row r="302" spans="1:65" s="2" customFormat="1" ht="16.5" customHeight="1">
      <c r="A302" s="35"/>
      <c r="B302" s="36"/>
      <c r="C302" s="242" t="s">
        <v>394</v>
      </c>
      <c r="D302" s="242" t="s">
        <v>221</v>
      </c>
      <c r="E302" s="243" t="s">
        <v>395</v>
      </c>
      <c r="F302" s="244" t="s">
        <v>396</v>
      </c>
      <c r="G302" s="245" t="s">
        <v>135</v>
      </c>
      <c r="H302" s="246">
        <v>2</v>
      </c>
      <c r="I302" s="247"/>
      <c r="J302" s="248">
        <f>ROUND(I302*H302,2)</f>
        <v>0</v>
      </c>
      <c r="K302" s="249"/>
      <c r="L302" s="250"/>
      <c r="M302" s="251" t="s">
        <v>1</v>
      </c>
      <c r="N302" s="252" t="s">
        <v>38</v>
      </c>
      <c r="O302" s="72"/>
      <c r="P302" s="194">
        <f>O302*H302</f>
        <v>0</v>
      </c>
      <c r="Q302" s="194">
        <v>0.0016</v>
      </c>
      <c r="R302" s="194">
        <f>Q302*H302</f>
        <v>0.0032</v>
      </c>
      <c r="S302" s="194">
        <v>0</v>
      </c>
      <c r="T302" s="19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6" t="s">
        <v>201</v>
      </c>
      <c r="AT302" s="196" t="s">
        <v>221</v>
      </c>
      <c r="AU302" s="196" t="s">
        <v>82</v>
      </c>
      <c r="AY302" s="18" t="s">
        <v>129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8" t="s">
        <v>80</v>
      </c>
      <c r="BK302" s="197">
        <f>ROUND(I302*H302,2)</f>
        <v>0</v>
      </c>
      <c r="BL302" s="18" t="s">
        <v>215</v>
      </c>
      <c r="BM302" s="196" t="s">
        <v>397</v>
      </c>
    </row>
    <row r="303" spans="1:65" s="2" customFormat="1" ht="16.5" customHeight="1">
      <c r="A303" s="35"/>
      <c r="B303" s="36"/>
      <c r="C303" s="184" t="s">
        <v>398</v>
      </c>
      <c r="D303" s="184" t="s">
        <v>132</v>
      </c>
      <c r="E303" s="185" t="s">
        <v>399</v>
      </c>
      <c r="F303" s="186" t="s">
        <v>400</v>
      </c>
      <c r="G303" s="187" t="s">
        <v>135</v>
      </c>
      <c r="H303" s="188">
        <v>1</v>
      </c>
      <c r="I303" s="189"/>
      <c r="J303" s="190">
        <f>ROUND(I303*H303,2)</f>
        <v>0</v>
      </c>
      <c r="K303" s="191"/>
      <c r="L303" s="40"/>
      <c r="M303" s="192" t="s">
        <v>1</v>
      </c>
      <c r="N303" s="193" t="s">
        <v>38</v>
      </c>
      <c r="O303" s="72"/>
      <c r="P303" s="194">
        <f>O303*H303</f>
        <v>0</v>
      </c>
      <c r="Q303" s="194">
        <v>0</v>
      </c>
      <c r="R303" s="194">
        <f>Q303*H303</f>
        <v>0</v>
      </c>
      <c r="S303" s="194">
        <v>0</v>
      </c>
      <c r="T303" s="19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6" t="s">
        <v>215</v>
      </c>
      <c r="AT303" s="196" t="s">
        <v>132</v>
      </c>
      <c r="AU303" s="196" t="s">
        <v>82</v>
      </c>
      <c r="AY303" s="18" t="s">
        <v>129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8" t="s">
        <v>80</v>
      </c>
      <c r="BK303" s="197">
        <f>ROUND(I303*H303,2)</f>
        <v>0</v>
      </c>
      <c r="BL303" s="18" t="s">
        <v>215</v>
      </c>
      <c r="BM303" s="196" t="s">
        <v>401</v>
      </c>
    </row>
    <row r="304" spans="1:65" s="2" customFormat="1" ht="16.5" customHeight="1">
      <c r="A304" s="35"/>
      <c r="B304" s="36"/>
      <c r="C304" s="184" t="s">
        <v>261</v>
      </c>
      <c r="D304" s="184" t="s">
        <v>132</v>
      </c>
      <c r="E304" s="185" t="s">
        <v>402</v>
      </c>
      <c r="F304" s="186" t="s">
        <v>403</v>
      </c>
      <c r="G304" s="187" t="s">
        <v>303</v>
      </c>
      <c r="H304" s="253"/>
      <c r="I304" s="189"/>
      <c r="J304" s="190">
        <f>ROUND(I304*H304,2)</f>
        <v>0</v>
      </c>
      <c r="K304" s="191"/>
      <c r="L304" s="40"/>
      <c r="M304" s="192" t="s">
        <v>1</v>
      </c>
      <c r="N304" s="193" t="s">
        <v>38</v>
      </c>
      <c r="O304" s="72"/>
      <c r="P304" s="194">
        <f>O304*H304</f>
        <v>0</v>
      </c>
      <c r="Q304" s="194">
        <v>0</v>
      </c>
      <c r="R304" s="194">
        <f>Q304*H304</f>
        <v>0</v>
      </c>
      <c r="S304" s="194">
        <v>0</v>
      </c>
      <c r="T304" s="19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6" t="s">
        <v>215</v>
      </c>
      <c r="AT304" s="196" t="s">
        <v>132</v>
      </c>
      <c r="AU304" s="196" t="s">
        <v>82</v>
      </c>
      <c r="AY304" s="18" t="s">
        <v>129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18" t="s">
        <v>80</v>
      </c>
      <c r="BK304" s="197">
        <f>ROUND(I304*H304,2)</f>
        <v>0</v>
      </c>
      <c r="BL304" s="18" t="s">
        <v>215</v>
      </c>
      <c r="BM304" s="196" t="s">
        <v>404</v>
      </c>
    </row>
    <row r="305" spans="2:63" s="12" customFormat="1" ht="22.9" customHeight="1">
      <c r="B305" s="168"/>
      <c r="C305" s="169"/>
      <c r="D305" s="170" t="s">
        <v>72</v>
      </c>
      <c r="E305" s="182" t="s">
        <v>405</v>
      </c>
      <c r="F305" s="182" t="s">
        <v>406</v>
      </c>
      <c r="G305" s="169"/>
      <c r="H305" s="169"/>
      <c r="I305" s="172"/>
      <c r="J305" s="183">
        <f>BK305</f>
        <v>0</v>
      </c>
      <c r="K305" s="169"/>
      <c r="L305" s="174"/>
      <c r="M305" s="175"/>
      <c r="N305" s="176"/>
      <c r="O305" s="176"/>
      <c r="P305" s="177">
        <f>SUM(P306:P324)</f>
        <v>0</v>
      </c>
      <c r="Q305" s="176"/>
      <c r="R305" s="177">
        <f>SUM(R306:R324)</f>
        <v>0.1344</v>
      </c>
      <c r="S305" s="176"/>
      <c r="T305" s="178">
        <f>SUM(T306:T324)</f>
        <v>0</v>
      </c>
      <c r="AR305" s="179" t="s">
        <v>82</v>
      </c>
      <c r="AT305" s="180" t="s">
        <v>72</v>
      </c>
      <c r="AU305" s="180" t="s">
        <v>80</v>
      </c>
      <c r="AY305" s="179" t="s">
        <v>129</v>
      </c>
      <c r="BK305" s="181">
        <f>SUM(BK306:BK324)</f>
        <v>0</v>
      </c>
    </row>
    <row r="306" spans="1:65" s="2" customFormat="1" ht="16.5" customHeight="1">
      <c r="A306" s="35"/>
      <c r="B306" s="36"/>
      <c r="C306" s="184" t="s">
        <v>407</v>
      </c>
      <c r="D306" s="184" t="s">
        <v>132</v>
      </c>
      <c r="E306" s="185" t="s">
        <v>408</v>
      </c>
      <c r="F306" s="186" t="s">
        <v>409</v>
      </c>
      <c r="G306" s="187" t="s">
        <v>135</v>
      </c>
      <c r="H306" s="188">
        <v>2</v>
      </c>
      <c r="I306" s="189"/>
      <c r="J306" s="190">
        <f>ROUND(I306*H306,2)</f>
        <v>0</v>
      </c>
      <c r="K306" s="191"/>
      <c r="L306" s="40"/>
      <c r="M306" s="192" t="s">
        <v>1</v>
      </c>
      <c r="N306" s="193" t="s">
        <v>38</v>
      </c>
      <c r="O306" s="72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6" t="s">
        <v>215</v>
      </c>
      <c r="AT306" s="196" t="s">
        <v>132</v>
      </c>
      <c r="AU306" s="196" t="s">
        <v>82</v>
      </c>
      <c r="AY306" s="18" t="s">
        <v>129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8" t="s">
        <v>80</v>
      </c>
      <c r="BK306" s="197">
        <f>ROUND(I306*H306,2)</f>
        <v>0</v>
      </c>
      <c r="BL306" s="18" t="s">
        <v>215</v>
      </c>
      <c r="BM306" s="196" t="s">
        <v>410</v>
      </c>
    </row>
    <row r="307" spans="1:65" s="2" customFormat="1" ht="16.5" customHeight="1">
      <c r="A307" s="35"/>
      <c r="B307" s="36"/>
      <c r="C307" s="242" t="s">
        <v>264</v>
      </c>
      <c r="D307" s="242" t="s">
        <v>221</v>
      </c>
      <c r="E307" s="243" t="s">
        <v>411</v>
      </c>
      <c r="F307" s="244" t="s">
        <v>412</v>
      </c>
      <c r="G307" s="245" t="s">
        <v>135</v>
      </c>
      <c r="H307" s="246">
        <v>2</v>
      </c>
      <c r="I307" s="247"/>
      <c r="J307" s="248">
        <f>ROUND(I307*H307,2)</f>
        <v>0</v>
      </c>
      <c r="K307" s="249"/>
      <c r="L307" s="250"/>
      <c r="M307" s="251" t="s">
        <v>1</v>
      </c>
      <c r="N307" s="252" t="s">
        <v>38</v>
      </c>
      <c r="O307" s="72"/>
      <c r="P307" s="194">
        <f>O307*H307</f>
        <v>0</v>
      </c>
      <c r="Q307" s="194">
        <v>0</v>
      </c>
      <c r="R307" s="194">
        <f>Q307*H307</f>
        <v>0</v>
      </c>
      <c r="S307" s="194">
        <v>0</v>
      </c>
      <c r="T307" s="19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6" t="s">
        <v>201</v>
      </c>
      <c r="AT307" s="196" t="s">
        <v>221</v>
      </c>
      <c r="AU307" s="196" t="s">
        <v>82</v>
      </c>
      <c r="AY307" s="18" t="s">
        <v>129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8" t="s">
        <v>80</v>
      </c>
      <c r="BK307" s="197">
        <f>ROUND(I307*H307,2)</f>
        <v>0</v>
      </c>
      <c r="BL307" s="18" t="s">
        <v>215</v>
      </c>
      <c r="BM307" s="196" t="s">
        <v>413</v>
      </c>
    </row>
    <row r="308" spans="1:65" s="2" customFormat="1" ht="24.2" customHeight="1">
      <c r="A308" s="35"/>
      <c r="B308" s="36"/>
      <c r="C308" s="184" t="s">
        <v>414</v>
      </c>
      <c r="D308" s="184" t="s">
        <v>132</v>
      </c>
      <c r="E308" s="185" t="s">
        <v>415</v>
      </c>
      <c r="F308" s="186" t="s">
        <v>416</v>
      </c>
      <c r="G308" s="187" t="s">
        <v>315</v>
      </c>
      <c r="H308" s="188">
        <v>40.8</v>
      </c>
      <c r="I308" s="189"/>
      <c r="J308" s="190">
        <f>ROUND(I308*H308,2)</f>
        <v>0</v>
      </c>
      <c r="K308" s="191"/>
      <c r="L308" s="40"/>
      <c r="M308" s="192" t="s">
        <v>1</v>
      </c>
      <c r="N308" s="193" t="s">
        <v>38</v>
      </c>
      <c r="O308" s="72"/>
      <c r="P308" s="194">
        <f>O308*H308</f>
        <v>0</v>
      </c>
      <c r="Q308" s="194">
        <v>0</v>
      </c>
      <c r="R308" s="194">
        <f>Q308*H308</f>
        <v>0</v>
      </c>
      <c r="S308" s="194">
        <v>0</v>
      </c>
      <c r="T308" s="19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6" t="s">
        <v>215</v>
      </c>
      <c r="AT308" s="196" t="s">
        <v>132</v>
      </c>
      <c r="AU308" s="196" t="s">
        <v>82</v>
      </c>
      <c r="AY308" s="18" t="s">
        <v>129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18" t="s">
        <v>80</v>
      </c>
      <c r="BK308" s="197">
        <f>ROUND(I308*H308,2)</f>
        <v>0</v>
      </c>
      <c r="BL308" s="18" t="s">
        <v>215</v>
      </c>
      <c r="BM308" s="196" t="s">
        <v>417</v>
      </c>
    </row>
    <row r="309" spans="2:51" s="15" customFormat="1" ht="12">
      <c r="B309" s="221"/>
      <c r="C309" s="222"/>
      <c r="D309" s="200" t="s">
        <v>148</v>
      </c>
      <c r="E309" s="223" t="s">
        <v>1</v>
      </c>
      <c r="F309" s="224" t="s">
        <v>156</v>
      </c>
      <c r="G309" s="222"/>
      <c r="H309" s="223" t="s">
        <v>1</v>
      </c>
      <c r="I309" s="225"/>
      <c r="J309" s="222"/>
      <c r="K309" s="222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148</v>
      </c>
      <c r="AU309" s="230" t="s">
        <v>82</v>
      </c>
      <c r="AV309" s="15" t="s">
        <v>80</v>
      </c>
      <c r="AW309" s="15" t="s">
        <v>30</v>
      </c>
      <c r="AX309" s="15" t="s">
        <v>73</v>
      </c>
      <c r="AY309" s="230" t="s">
        <v>129</v>
      </c>
    </row>
    <row r="310" spans="2:51" s="15" customFormat="1" ht="12">
      <c r="B310" s="221"/>
      <c r="C310" s="222"/>
      <c r="D310" s="200" t="s">
        <v>148</v>
      </c>
      <c r="E310" s="223" t="s">
        <v>1</v>
      </c>
      <c r="F310" s="224" t="s">
        <v>418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148</v>
      </c>
      <c r="AU310" s="230" t="s">
        <v>82</v>
      </c>
      <c r="AV310" s="15" t="s">
        <v>80</v>
      </c>
      <c r="AW310" s="15" t="s">
        <v>30</v>
      </c>
      <c r="AX310" s="15" t="s">
        <v>73</v>
      </c>
      <c r="AY310" s="230" t="s">
        <v>129</v>
      </c>
    </row>
    <row r="311" spans="2:51" s="13" customFormat="1" ht="12">
      <c r="B311" s="198"/>
      <c r="C311" s="199"/>
      <c r="D311" s="200" t="s">
        <v>148</v>
      </c>
      <c r="E311" s="201" t="s">
        <v>1</v>
      </c>
      <c r="F311" s="202" t="s">
        <v>419</v>
      </c>
      <c r="G311" s="199"/>
      <c r="H311" s="203">
        <v>9</v>
      </c>
      <c r="I311" s="204"/>
      <c r="J311" s="199"/>
      <c r="K311" s="199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148</v>
      </c>
      <c r="AU311" s="209" t="s">
        <v>82</v>
      </c>
      <c r="AV311" s="13" t="s">
        <v>82</v>
      </c>
      <c r="AW311" s="13" t="s">
        <v>30</v>
      </c>
      <c r="AX311" s="13" t="s">
        <v>73</v>
      </c>
      <c r="AY311" s="209" t="s">
        <v>129</v>
      </c>
    </row>
    <row r="312" spans="2:51" s="13" customFormat="1" ht="12">
      <c r="B312" s="198"/>
      <c r="C312" s="199"/>
      <c r="D312" s="200" t="s">
        <v>148</v>
      </c>
      <c r="E312" s="201" t="s">
        <v>1</v>
      </c>
      <c r="F312" s="202" t="s">
        <v>420</v>
      </c>
      <c r="G312" s="199"/>
      <c r="H312" s="203">
        <v>9</v>
      </c>
      <c r="I312" s="204"/>
      <c r="J312" s="199"/>
      <c r="K312" s="199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148</v>
      </c>
      <c r="AU312" s="209" t="s">
        <v>82</v>
      </c>
      <c r="AV312" s="13" t="s">
        <v>82</v>
      </c>
      <c r="AW312" s="13" t="s">
        <v>30</v>
      </c>
      <c r="AX312" s="13" t="s">
        <v>73</v>
      </c>
      <c r="AY312" s="209" t="s">
        <v>129</v>
      </c>
    </row>
    <row r="313" spans="2:51" s="16" customFormat="1" ht="12">
      <c r="B313" s="231"/>
      <c r="C313" s="232"/>
      <c r="D313" s="200" t="s">
        <v>148</v>
      </c>
      <c r="E313" s="233" t="s">
        <v>1</v>
      </c>
      <c r="F313" s="234" t="s">
        <v>173</v>
      </c>
      <c r="G313" s="232"/>
      <c r="H313" s="235">
        <v>18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148</v>
      </c>
      <c r="AU313" s="241" t="s">
        <v>82</v>
      </c>
      <c r="AV313" s="16" t="s">
        <v>130</v>
      </c>
      <c r="AW313" s="16" t="s">
        <v>30</v>
      </c>
      <c r="AX313" s="16" t="s">
        <v>73</v>
      </c>
      <c r="AY313" s="241" t="s">
        <v>129</v>
      </c>
    </row>
    <row r="314" spans="2:51" s="15" customFormat="1" ht="12">
      <c r="B314" s="221"/>
      <c r="C314" s="222"/>
      <c r="D314" s="200" t="s">
        <v>148</v>
      </c>
      <c r="E314" s="223" t="s">
        <v>1</v>
      </c>
      <c r="F314" s="224" t="s">
        <v>421</v>
      </c>
      <c r="G314" s="222"/>
      <c r="H314" s="223" t="s">
        <v>1</v>
      </c>
      <c r="I314" s="225"/>
      <c r="J314" s="222"/>
      <c r="K314" s="222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148</v>
      </c>
      <c r="AU314" s="230" t="s">
        <v>82</v>
      </c>
      <c r="AV314" s="15" t="s">
        <v>80</v>
      </c>
      <c r="AW314" s="15" t="s">
        <v>30</v>
      </c>
      <c r="AX314" s="15" t="s">
        <v>73</v>
      </c>
      <c r="AY314" s="230" t="s">
        <v>129</v>
      </c>
    </row>
    <row r="315" spans="2:51" s="15" customFormat="1" ht="12">
      <c r="B315" s="221"/>
      <c r="C315" s="222"/>
      <c r="D315" s="200" t="s">
        <v>148</v>
      </c>
      <c r="E315" s="223" t="s">
        <v>1</v>
      </c>
      <c r="F315" s="224" t="s">
        <v>422</v>
      </c>
      <c r="G315" s="222"/>
      <c r="H315" s="223" t="s">
        <v>1</v>
      </c>
      <c r="I315" s="225"/>
      <c r="J315" s="222"/>
      <c r="K315" s="222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148</v>
      </c>
      <c r="AU315" s="230" t="s">
        <v>82</v>
      </c>
      <c r="AV315" s="15" t="s">
        <v>80</v>
      </c>
      <c r="AW315" s="15" t="s">
        <v>30</v>
      </c>
      <c r="AX315" s="15" t="s">
        <v>73</v>
      </c>
      <c r="AY315" s="230" t="s">
        <v>129</v>
      </c>
    </row>
    <row r="316" spans="2:51" s="13" customFormat="1" ht="12">
      <c r="B316" s="198"/>
      <c r="C316" s="199"/>
      <c r="D316" s="200" t="s">
        <v>148</v>
      </c>
      <c r="E316" s="201" t="s">
        <v>1</v>
      </c>
      <c r="F316" s="202" t="s">
        <v>423</v>
      </c>
      <c r="G316" s="199"/>
      <c r="H316" s="203">
        <v>22.8</v>
      </c>
      <c r="I316" s="204"/>
      <c r="J316" s="199"/>
      <c r="K316" s="199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148</v>
      </c>
      <c r="AU316" s="209" t="s">
        <v>82</v>
      </c>
      <c r="AV316" s="13" t="s">
        <v>82</v>
      </c>
      <c r="AW316" s="13" t="s">
        <v>30</v>
      </c>
      <c r="AX316" s="13" t="s">
        <v>73</v>
      </c>
      <c r="AY316" s="209" t="s">
        <v>129</v>
      </c>
    </row>
    <row r="317" spans="2:51" s="16" customFormat="1" ht="12">
      <c r="B317" s="231"/>
      <c r="C317" s="232"/>
      <c r="D317" s="200" t="s">
        <v>148</v>
      </c>
      <c r="E317" s="233" t="s">
        <v>1</v>
      </c>
      <c r="F317" s="234" t="s">
        <v>173</v>
      </c>
      <c r="G317" s="232"/>
      <c r="H317" s="235">
        <v>22.8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148</v>
      </c>
      <c r="AU317" s="241" t="s">
        <v>82</v>
      </c>
      <c r="AV317" s="16" t="s">
        <v>130</v>
      </c>
      <c r="AW317" s="16" t="s">
        <v>30</v>
      </c>
      <c r="AX317" s="16" t="s">
        <v>73</v>
      </c>
      <c r="AY317" s="241" t="s">
        <v>129</v>
      </c>
    </row>
    <row r="318" spans="2:51" s="14" customFormat="1" ht="12">
      <c r="B318" s="210"/>
      <c r="C318" s="211"/>
      <c r="D318" s="200" t="s">
        <v>148</v>
      </c>
      <c r="E318" s="212" t="s">
        <v>1</v>
      </c>
      <c r="F318" s="213" t="s">
        <v>150</v>
      </c>
      <c r="G318" s="211"/>
      <c r="H318" s="214">
        <v>40.8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148</v>
      </c>
      <c r="AU318" s="220" t="s">
        <v>82</v>
      </c>
      <c r="AV318" s="14" t="s">
        <v>136</v>
      </c>
      <c r="AW318" s="14" t="s">
        <v>30</v>
      </c>
      <c r="AX318" s="14" t="s">
        <v>80</v>
      </c>
      <c r="AY318" s="220" t="s">
        <v>129</v>
      </c>
    </row>
    <row r="319" spans="1:65" s="2" customFormat="1" ht="16.5" customHeight="1">
      <c r="A319" s="35"/>
      <c r="B319" s="36"/>
      <c r="C319" s="184" t="s">
        <v>270</v>
      </c>
      <c r="D319" s="184" t="s">
        <v>132</v>
      </c>
      <c r="E319" s="185" t="s">
        <v>424</v>
      </c>
      <c r="F319" s="186" t="s">
        <v>425</v>
      </c>
      <c r="G319" s="187" t="s">
        <v>135</v>
      </c>
      <c r="H319" s="188">
        <v>6</v>
      </c>
      <c r="I319" s="189"/>
      <c r="J319" s="190">
        <f>ROUND(I319*H319,2)</f>
        <v>0</v>
      </c>
      <c r="K319" s="191"/>
      <c r="L319" s="40"/>
      <c r="M319" s="192" t="s">
        <v>1</v>
      </c>
      <c r="N319" s="193" t="s">
        <v>38</v>
      </c>
      <c r="O319" s="72"/>
      <c r="P319" s="194">
        <f>O319*H319</f>
        <v>0</v>
      </c>
      <c r="Q319" s="194">
        <v>0</v>
      </c>
      <c r="R319" s="194">
        <f>Q319*H319</f>
        <v>0</v>
      </c>
      <c r="S319" s="194">
        <v>0</v>
      </c>
      <c r="T319" s="19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6" t="s">
        <v>215</v>
      </c>
      <c r="AT319" s="196" t="s">
        <v>132</v>
      </c>
      <c r="AU319" s="196" t="s">
        <v>82</v>
      </c>
      <c r="AY319" s="18" t="s">
        <v>129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18" t="s">
        <v>80</v>
      </c>
      <c r="BK319" s="197">
        <f>ROUND(I319*H319,2)</f>
        <v>0</v>
      </c>
      <c r="BL319" s="18" t="s">
        <v>215</v>
      </c>
      <c r="BM319" s="196" t="s">
        <v>426</v>
      </c>
    </row>
    <row r="320" spans="1:65" s="2" customFormat="1" ht="16.5" customHeight="1">
      <c r="A320" s="35"/>
      <c r="B320" s="36"/>
      <c r="C320" s="242" t="s">
        <v>427</v>
      </c>
      <c r="D320" s="242" t="s">
        <v>221</v>
      </c>
      <c r="E320" s="243" t="s">
        <v>428</v>
      </c>
      <c r="F320" s="244" t="s">
        <v>429</v>
      </c>
      <c r="G320" s="245" t="s">
        <v>135</v>
      </c>
      <c r="H320" s="246">
        <v>6</v>
      </c>
      <c r="I320" s="247"/>
      <c r="J320" s="248">
        <f>ROUND(I320*H320,2)</f>
        <v>0</v>
      </c>
      <c r="K320" s="249"/>
      <c r="L320" s="250"/>
      <c r="M320" s="251" t="s">
        <v>1</v>
      </c>
      <c r="N320" s="252" t="s">
        <v>38</v>
      </c>
      <c r="O320" s="72"/>
      <c r="P320" s="194">
        <f>O320*H320</f>
        <v>0</v>
      </c>
      <c r="Q320" s="194">
        <v>0</v>
      </c>
      <c r="R320" s="194">
        <f>Q320*H320</f>
        <v>0</v>
      </c>
      <c r="S320" s="194">
        <v>0</v>
      </c>
      <c r="T320" s="19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6" t="s">
        <v>201</v>
      </c>
      <c r="AT320" s="196" t="s">
        <v>221</v>
      </c>
      <c r="AU320" s="196" t="s">
        <v>82</v>
      </c>
      <c r="AY320" s="18" t="s">
        <v>129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18" t="s">
        <v>80</v>
      </c>
      <c r="BK320" s="197">
        <f>ROUND(I320*H320,2)</f>
        <v>0</v>
      </c>
      <c r="BL320" s="18" t="s">
        <v>215</v>
      </c>
      <c r="BM320" s="196" t="s">
        <v>430</v>
      </c>
    </row>
    <row r="321" spans="1:65" s="2" customFormat="1" ht="24.2" customHeight="1">
      <c r="A321" s="35"/>
      <c r="B321" s="36"/>
      <c r="C321" s="184" t="s">
        <v>274</v>
      </c>
      <c r="D321" s="184" t="s">
        <v>132</v>
      </c>
      <c r="E321" s="185" t="s">
        <v>431</v>
      </c>
      <c r="F321" s="186" t="s">
        <v>432</v>
      </c>
      <c r="G321" s="187" t="s">
        <v>315</v>
      </c>
      <c r="H321" s="188">
        <v>40.8</v>
      </c>
      <c r="I321" s="189"/>
      <c r="J321" s="190">
        <f>ROUND(I321*H321,2)</f>
        <v>0</v>
      </c>
      <c r="K321" s="191"/>
      <c r="L321" s="40"/>
      <c r="M321" s="192" t="s">
        <v>1</v>
      </c>
      <c r="N321" s="193" t="s">
        <v>38</v>
      </c>
      <c r="O321" s="72"/>
      <c r="P321" s="194">
        <f>O321*H321</f>
        <v>0</v>
      </c>
      <c r="Q321" s="194">
        <v>0</v>
      </c>
      <c r="R321" s="194">
        <f>Q321*H321</f>
        <v>0</v>
      </c>
      <c r="S321" s="194">
        <v>0</v>
      </c>
      <c r="T321" s="19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6" t="s">
        <v>215</v>
      </c>
      <c r="AT321" s="196" t="s">
        <v>132</v>
      </c>
      <c r="AU321" s="196" t="s">
        <v>82</v>
      </c>
      <c r="AY321" s="18" t="s">
        <v>129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18" t="s">
        <v>80</v>
      </c>
      <c r="BK321" s="197">
        <f>ROUND(I321*H321,2)</f>
        <v>0</v>
      </c>
      <c r="BL321" s="18" t="s">
        <v>215</v>
      </c>
      <c r="BM321" s="196" t="s">
        <v>433</v>
      </c>
    </row>
    <row r="322" spans="1:65" s="2" customFormat="1" ht="16.5" customHeight="1">
      <c r="A322" s="35"/>
      <c r="B322" s="36"/>
      <c r="C322" s="242" t="s">
        <v>434</v>
      </c>
      <c r="D322" s="242" t="s">
        <v>221</v>
      </c>
      <c r="E322" s="243" t="s">
        <v>435</v>
      </c>
      <c r="F322" s="244" t="s">
        <v>436</v>
      </c>
      <c r="G322" s="245" t="s">
        <v>315</v>
      </c>
      <c r="H322" s="246">
        <v>48</v>
      </c>
      <c r="I322" s="247"/>
      <c r="J322" s="248">
        <f>ROUND(I322*H322,2)</f>
        <v>0</v>
      </c>
      <c r="K322" s="249"/>
      <c r="L322" s="250"/>
      <c r="M322" s="251" t="s">
        <v>1</v>
      </c>
      <c r="N322" s="252" t="s">
        <v>38</v>
      </c>
      <c r="O322" s="72"/>
      <c r="P322" s="194">
        <f>O322*H322</f>
        <v>0</v>
      </c>
      <c r="Q322" s="194">
        <v>0.0028</v>
      </c>
      <c r="R322" s="194">
        <f>Q322*H322</f>
        <v>0.1344</v>
      </c>
      <c r="S322" s="194">
        <v>0</v>
      </c>
      <c r="T322" s="19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6" t="s">
        <v>201</v>
      </c>
      <c r="AT322" s="196" t="s">
        <v>221</v>
      </c>
      <c r="AU322" s="196" t="s">
        <v>82</v>
      </c>
      <c r="AY322" s="18" t="s">
        <v>129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8" t="s">
        <v>80</v>
      </c>
      <c r="BK322" s="197">
        <f>ROUND(I322*H322,2)</f>
        <v>0</v>
      </c>
      <c r="BL322" s="18" t="s">
        <v>215</v>
      </c>
      <c r="BM322" s="196" t="s">
        <v>437</v>
      </c>
    </row>
    <row r="323" spans="2:51" s="13" customFormat="1" ht="12">
      <c r="B323" s="198"/>
      <c r="C323" s="199"/>
      <c r="D323" s="200" t="s">
        <v>148</v>
      </c>
      <c r="E323" s="199"/>
      <c r="F323" s="202" t="s">
        <v>438</v>
      </c>
      <c r="G323" s="199"/>
      <c r="H323" s="203">
        <v>48</v>
      </c>
      <c r="I323" s="204"/>
      <c r="J323" s="199"/>
      <c r="K323" s="199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148</v>
      </c>
      <c r="AU323" s="209" t="s">
        <v>82</v>
      </c>
      <c r="AV323" s="13" t="s">
        <v>82</v>
      </c>
      <c r="AW323" s="13" t="s">
        <v>4</v>
      </c>
      <c r="AX323" s="13" t="s">
        <v>80</v>
      </c>
      <c r="AY323" s="209" t="s">
        <v>129</v>
      </c>
    </row>
    <row r="324" spans="1:65" s="2" customFormat="1" ht="16.5" customHeight="1">
      <c r="A324" s="35"/>
      <c r="B324" s="36"/>
      <c r="C324" s="184" t="s">
        <v>439</v>
      </c>
      <c r="D324" s="184" t="s">
        <v>132</v>
      </c>
      <c r="E324" s="185" t="s">
        <v>440</v>
      </c>
      <c r="F324" s="186" t="s">
        <v>441</v>
      </c>
      <c r="G324" s="187" t="s">
        <v>303</v>
      </c>
      <c r="H324" s="253"/>
      <c r="I324" s="189"/>
      <c r="J324" s="190">
        <f>ROUND(I324*H324,2)</f>
        <v>0</v>
      </c>
      <c r="K324" s="191"/>
      <c r="L324" s="40"/>
      <c r="M324" s="192" t="s">
        <v>1</v>
      </c>
      <c r="N324" s="193" t="s">
        <v>38</v>
      </c>
      <c r="O324" s="72"/>
      <c r="P324" s="194">
        <f>O324*H324</f>
        <v>0</v>
      </c>
      <c r="Q324" s="194">
        <v>0</v>
      </c>
      <c r="R324" s="194">
        <f>Q324*H324</f>
        <v>0</v>
      </c>
      <c r="S324" s="194">
        <v>0</v>
      </c>
      <c r="T324" s="19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6" t="s">
        <v>215</v>
      </c>
      <c r="AT324" s="196" t="s">
        <v>132</v>
      </c>
      <c r="AU324" s="196" t="s">
        <v>82</v>
      </c>
      <c r="AY324" s="18" t="s">
        <v>129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18" t="s">
        <v>80</v>
      </c>
      <c r="BK324" s="197">
        <f>ROUND(I324*H324,2)</f>
        <v>0</v>
      </c>
      <c r="BL324" s="18" t="s">
        <v>215</v>
      </c>
      <c r="BM324" s="196" t="s">
        <v>442</v>
      </c>
    </row>
    <row r="325" spans="2:63" s="12" customFormat="1" ht="22.9" customHeight="1">
      <c r="B325" s="168"/>
      <c r="C325" s="169"/>
      <c r="D325" s="170" t="s">
        <v>72</v>
      </c>
      <c r="E325" s="182" t="s">
        <v>443</v>
      </c>
      <c r="F325" s="182" t="s">
        <v>444</v>
      </c>
      <c r="G325" s="169"/>
      <c r="H325" s="169"/>
      <c r="I325" s="172"/>
      <c r="J325" s="183">
        <f>BK325</f>
        <v>0</v>
      </c>
      <c r="K325" s="169"/>
      <c r="L325" s="174"/>
      <c r="M325" s="175"/>
      <c r="N325" s="176"/>
      <c r="O325" s="176"/>
      <c r="P325" s="177">
        <f>SUM(P326:P344)</f>
        <v>0</v>
      </c>
      <c r="Q325" s="176"/>
      <c r="R325" s="177">
        <f>SUM(R326:R344)</f>
        <v>0.5698826</v>
      </c>
      <c r="S325" s="176"/>
      <c r="T325" s="178">
        <f>SUM(T326:T344)</f>
        <v>0</v>
      </c>
      <c r="AR325" s="179" t="s">
        <v>82</v>
      </c>
      <c r="AT325" s="180" t="s">
        <v>72</v>
      </c>
      <c r="AU325" s="180" t="s">
        <v>80</v>
      </c>
      <c r="AY325" s="179" t="s">
        <v>129</v>
      </c>
      <c r="BK325" s="181">
        <f>SUM(BK326:BK344)</f>
        <v>0</v>
      </c>
    </row>
    <row r="326" spans="1:65" s="2" customFormat="1" ht="33" customHeight="1">
      <c r="A326" s="35"/>
      <c r="B326" s="36"/>
      <c r="C326" s="184" t="s">
        <v>445</v>
      </c>
      <c r="D326" s="184" t="s">
        <v>132</v>
      </c>
      <c r="E326" s="185" t="s">
        <v>446</v>
      </c>
      <c r="F326" s="186" t="s">
        <v>447</v>
      </c>
      <c r="G326" s="187" t="s">
        <v>141</v>
      </c>
      <c r="H326" s="188">
        <v>8.2</v>
      </c>
      <c r="I326" s="189"/>
      <c r="J326" s="190">
        <f>ROUND(I326*H326,2)</f>
        <v>0</v>
      </c>
      <c r="K326" s="191"/>
      <c r="L326" s="40"/>
      <c r="M326" s="192" t="s">
        <v>1</v>
      </c>
      <c r="N326" s="193" t="s">
        <v>38</v>
      </c>
      <c r="O326" s="72"/>
      <c r="P326" s="194">
        <f>O326*H326</f>
        <v>0</v>
      </c>
      <c r="Q326" s="194">
        <v>0.01182</v>
      </c>
      <c r="R326" s="194">
        <f>Q326*H326</f>
        <v>0.096924</v>
      </c>
      <c r="S326" s="194">
        <v>0</v>
      </c>
      <c r="T326" s="19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6" t="s">
        <v>215</v>
      </c>
      <c r="AT326" s="196" t="s">
        <v>132</v>
      </c>
      <c r="AU326" s="196" t="s">
        <v>82</v>
      </c>
      <c r="AY326" s="18" t="s">
        <v>129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18" t="s">
        <v>80</v>
      </c>
      <c r="BK326" s="197">
        <f>ROUND(I326*H326,2)</f>
        <v>0</v>
      </c>
      <c r="BL326" s="18" t="s">
        <v>215</v>
      </c>
      <c r="BM326" s="196" t="s">
        <v>448</v>
      </c>
    </row>
    <row r="327" spans="1:65" s="2" customFormat="1" ht="24.2" customHeight="1">
      <c r="A327" s="35"/>
      <c r="B327" s="36"/>
      <c r="C327" s="184" t="s">
        <v>449</v>
      </c>
      <c r="D327" s="184" t="s">
        <v>132</v>
      </c>
      <c r="E327" s="185" t="s">
        <v>450</v>
      </c>
      <c r="F327" s="186" t="s">
        <v>451</v>
      </c>
      <c r="G327" s="187" t="s">
        <v>141</v>
      </c>
      <c r="H327" s="188">
        <v>36.54</v>
      </c>
      <c r="I327" s="189"/>
      <c r="J327" s="190">
        <f>ROUND(I327*H327,2)</f>
        <v>0</v>
      </c>
      <c r="K327" s="191"/>
      <c r="L327" s="40"/>
      <c r="M327" s="192" t="s">
        <v>1</v>
      </c>
      <c r="N327" s="193" t="s">
        <v>38</v>
      </c>
      <c r="O327" s="72"/>
      <c r="P327" s="194">
        <f>O327*H327</f>
        <v>0</v>
      </c>
      <c r="Q327" s="194">
        <v>0.01259</v>
      </c>
      <c r="R327" s="194">
        <f>Q327*H327</f>
        <v>0.4600386</v>
      </c>
      <c r="S327" s="194">
        <v>0</v>
      </c>
      <c r="T327" s="19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6" t="s">
        <v>215</v>
      </c>
      <c r="AT327" s="196" t="s">
        <v>132</v>
      </c>
      <c r="AU327" s="196" t="s">
        <v>82</v>
      </c>
      <c r="AY327" s="18" t="s">
        <v>129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8" t="s">
        <v>80</v>
      </c>
      <c r="BK327" s="197">
        <f>ROUND(I327*H327,2)</f>
        <v>0</v>
      </c>
      <c r="BL327" s="18" t="s">
        <v>215</v>
      </c>
      <c r="BM327" s="196" t="s">
        <v>452</v>
      </c>
    </row>
    <row r="328" spans="1:65" s="2" customFormat="1" ht="24.2" customHeight="1">
      <c r="A328" s="35"/>
      <c r="B328" s="36"/>
      <c r="C328" s="184" t="s">
        <v>453</v>
      </c>
      <c r="D328" s="184" t="s">
        <v>132</v>
      </c>
      <c r="E328" s="185" t="s">
        <v>454</v>
      </c>
      <c r="F328" s="186" t="s">
        <v>455</v>
      </c>
      <c r="G328" s="187" t="s">
        <v>135</v>
      </c>
      <c r="H328" s="188">
        <v>4</v>
      </c>
      <c r="I328" s="189"/>
      <c r="J328" s="190">
        <f>ROUND(I328*H328,2)</f>
        <v>0</v>
      </c>
      <c r="K328" s="191"/>
      <c r="L328" s="40"/>
      <c r="M328" s="192" t="s">
        <v>1</v>
      </c>
      <c r="N328" s="193" t="s">
        <v>38</v>
      </c>
      <c r="O328" s="72"/>
      <c r="P328" s="194">
        <f>O328*H328</f>
        <v>0</v>
      </c>
      <c r="Q328" s="194">
        <v>3E-05</v>
      </c>
      <c r="R328" s="194">
        <f>Q328*H328</f>
        <v>0.00012</v>
      </c>
      <c r="S328" s="194">
        <v>0</v>
      </c>
      <c r="T328" s="19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6" t="s">
        <v>215</v>
      </c>
      <c r="AT328" s="196" t="s">
        <v>132</v>
      </c>
      <c r="AU328" s="196" t="s">
        <v>82</v>
      </c>
      <c r="AY328" s="18" t="s">
        <v>129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18" t="s">
        <v>80</v>
      </c>
      <c r="BK328" s="197">
        <f>ROUND(I328*H328,2)</f>
        <v>0</v>
      </c>
      <c r="BL328" s="18" t="s">
        <v>215</v>
      </c>
      <c r="BM328" s="196" t="s">
        <v>456</v>
      </c>
    </row>
    <row r="329" spans="1:65" s="2" customFormat="1" ht="16.5" customHeight="1">
      <c r="A329" s="35"/>
      <c r="B329" s="36"/>
      <c r="C329" s="242" t="s">
        <v>457</v>
      </c>
      <c r="D329" s="242" t="s">
        <v>221</v>
      </c>
      <c r="E329" s="243" t="s">
        <v>458</v>
      </c>
      <c r="F329" s="244" t="s">
        <v>459</v>
      </c>
      <c r="G329" s="245" t="s">
        <v>135</v>
      </c>
      <c r="H329" s="246">
        <v>4</v>
      </c>
      <c r="I329" s="247"/>
      <c r="J329" s="248">
        <f>ROUND(I329*H329,2)</f>
        <v>0</v>
      </c>
      <c r="K329" s="249"/>
      <c r="L329" s="250"/>
      <c r="M329" s="251" t="s">
        <v>1</v>
      </c>
      <c r="N329" s="252" t="s">
        <v>38</v>
      </c>
      <c r="O329" s="72"/>
      <c r="P329" s="194">
        <f>O329*H329</f>
        <v>0</v>
      </c>
      <c r="Q329" s="194">
        <v>0.0032</v>
      </c>
      <c r="R329" s="194">
        <f>Q329*H329</f>
        <v>0.0128</v>
      </c>
      <c r="S329" s="194">
        <v>0</v>
      </c>
      <c r="T329" s="19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6" t="s">
        <v>201</v>
      </c>
      <c r="AT329" s="196" t="s">
        <v>221</v>
      </c>
      <c r="AU329" s="196" t="s">
        <v>82</v>
      </c>
      <c r="AY329" s="18" t="s">
        <v>129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18" t="s">
        <v>80</v>
      </c>
      <c r="BK329" s="197">
        <f>ROUND(I329*H329,2)</f>
        <v>0</v>
      </c>
      <c r="BL329" s="18" t="s">
        <v>215</v>
      </c>
      <c r="BM329" s="196" t="s">
        <v>460</v>
      </c>
    </row>
    <row r="330" spans="1:65" s="2" customFormat="1" ht="16.5" customHeight="1">
      <c r="A330" s="35"/>
      <c r="B330" s="36"/>
      <c r="C330" s="184" t="s">
        <v>461</v>
      </c>
      <c r="D330" s="184" t="s">
        <v>132</v>
      </c>
      <c r="E330" s="185" t="s">
        <v>462</v>
      </c>
      <c r="F330" s="186" t="s">
        <v>463</v>
      </c>
      <c r="G330" s="187" t="s">
        <v>141</v>
      </c>
      <c r="H330" s="188">
        <v>9.672</v>
      </c>
      <c r="I330" s="189"/>
      <c r="J330" s="190">
        <f>ROUND(I330*H330,2)</f>
        <v>0</v>
      </c>
      <c r="K330" s="191"/>
      <c r="L330" s="40"/>
      <c r="M330" s="192" t="s">
        <v>1</v>
      </c>
      <c r="N330" s="193" t="s">
        <v>38</v>
      </c>
      <c r="O330" s="72"/>
      <c r="P330" s="194">
        <f>O330*H330</f>
        <v>0</v>
      </c>
      <c r="Q330" s="194">
        <v>0</v>
      </c>
      <c r="R330" s="194">
        <f>Q330*H330</f>
        <v>0</v>
      </c>
      <c r="S330" s="194">
        <v>0</v>
      </c>
      <c r="T330" s="19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6" t="s">
        <v>215</v>
      </c>
      <c r="AT330" s="196" t="s">
        <v>132</v>
      </c>
      <c r="AU330" s="196" t="s">
        <v>82</v>
      </c>
      <c r="AY330" s="18" t="s">
        <v>129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18" t="s">
        <v>80</v>
      </c>
      <c r="BK330" s="197">
        <f>ROUND(I330*H330,2)</f>
        <v>0</v>
      </c>
      <c r="BL330" s="18" t="s">
        <v>215</v>
      </c>
      <c r="BM330" s="196" t="s">
        <v>464</v>
      </c>
    </row>
    <row r="331" spans="2:51" s="15" customFormat="1" ht="12">
      <c r="B331" s="221"/>
      <c r="C331" s="222"/>
      <c r="D331" s="200" t="s">
        <v>148</v>
      </c>
      <c r="E331" s="223" t="s">
        <v>1</v>
      </c>
      <c r="F331" s="224" t="s">
        <v>156</v>
      </c>
      <c r="G331" s="222"/>
      <c r="H331" s="223" t="s">
        <v>1</v>
      </c>
      <c r="I331" s="225"/>
      <c r="J331" s="222"/>
      <c r="K331" s="222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148</v>
      </c>
      <c r="AU331" s="230" t="s">
        <v>82</v>
      </c>
      <c r="AV331" s="15" t="s">
        <v>80</v>
      </c>
      <c r="AW331" s="15" t="s">
        <v>30</v>
      </c>
      <c r="AX331" s="15" t="s">
        <v>73</v>
      </c>
      <c r="AY331" s="230" t="s">
        <v>129</v>
      </c>
    </row>
    <row r="332" spans="2:51" s="13" customFormat="1" ht="12">
      <c r="B332" s="198"/>
      <c r="C332" s="199"/>
      <c r="D332" s="200" t="s">
        <v>148</v>
      </c>
      <c r="E332" s="201" t="s">
        <v>1</v>
      </c>
      <c r="F332" s="202" t="s">
        <v>465</v>
      </c>
      <c r="G332" s="199"/>
      <c r="H332" s="203">
        <v>3.636</v>
      </c>
      <c r="I332" s="204"/>
      <c r="J332" s="199"/>
      <c r="K332" s="199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148</v>
      </c>
      <c r="AU332" s="209" t="s">
        <v>82</v>
      </c>
      <c r="AV332" s="13" t="s">
        <v>82</v>
      </c>
      <c r="AW332" s="13" t="s">
        <v>30</v>
      </c>
      <c r="AX332" s="13" t="s">
        <v>73</v>
      </c>
      <c r="AY332" s="209" t="s">
        <v>129</v>
      </c>
    </row>
    <row r="333" spans="2:51" s="13" customFormat="1" ht="12">
      <c r="B333" s="198"/>
      <c r="C333" s="199"/>
      <c r="D333" s="200" t="s">
        <v>148</v>
      </c>
      <c r="E333" s="201" t="s">
        <v>1</v>
      </c>
      <c r="F333" s="202" t="s">
        <v>466</v>
      </c>
      <c r="G333" s="199"/>
      <c r="H333" s="203">
        <v>6.036</v>
      </c>
      <c r="I333" s="204"/>
      <c r="J333" s="199"/>
      <c r="K333" s="199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148</v>
      </c>
      <c r="AU333" s="209" t="s">
        <v>82</v>
      </c>
      <c r="AV333" s="13" t="s">
        <v>82</v>
      </c>
      <c r="AW333" s="13" t="s">
        <v>30</v>
      </c>
      <c r="AX333" s="13" t="s">
        <v>73</v>
      </c>
      <c r="AY333" s="209" t="s">
        <v>129</v>
      </c>
    </row>
    <row r="334" spans="2:51" s="14" customFormat="1" ht="12">
      <c r="B334" s="210"/>
      <c r="C334" s="211"/>
      <c r="D334" s="200" t="s">
        <v>148</v>
      </c>
      <c r="E334" s="212" t="s">
        <v>1</v>
      </c>
      <c r="F334" s="213" t="s">
        <v>150</v>
      </c>
      <c r="G334" s="211"/>
      <c r="H334" s="214">
        <v>9.672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148</v>
      </c>
      <c r="AU334" s="220" t="s">
        <v>82</v>
      </c>
      <c r="AV334" s="14" t="s">
        <v>136</v>
      </c>
      <c r="AW334" s="14" t="s">
        <v>30</v>
      </c>
      <c r="AX334" s="14" t="s">
        <v>80</v>
      </c>
      <c r="AY334" s="220" t="s">
        <v>129</v>
      </c>
    </row>
    <row r="335" spans="1:65" s="2" customFormat="1" ht="21.75" customHeight="1">
      <c r="A335" s="35"/>
      <c r="B335" s="36"/>
      <c r="C335" s="184" t="s">
        <v>279</v>
      </c>
      <c r="D335" s="184" t="s">
        <v>132</v>
      </c>
      <c r="E335" s="185" t="s">
        <v>467</v>
      </c>
      <c r="F335" s="186" t="s">
        <v>468</v>
      </c>
      <c r="G335" s="187" t="s">
        <v>135</v>
      </c>
      <c r="H335" s="188">
        <v>4</v>
      </c>
      <c r="I335" s="189"/>
      <c r="J335" s="190">
        <f>ROUND(I335*H335,2)</f>
        <v>0</v>
      </c>
      <c r="K335" s="191"/>
      <c r="L335" s="40"/>
      <c r="M335" s="192" t="s">
        <v>1</v>
      </c>
      <c r="N335" s="193" t="s">
        <v>38</v>
      </c>
      <c r="O335" s="72"/>
      <c r="P335" s="194">
        <f>O335*H335</f>
        <v>0</v>
      </c>
      <c r="Q335" s="194">
        <v>0</v>
      </c>
      <c r="R335" s="194">
        <f>Q335*H335</f>
        <v>0</v>
      </c>
      <c r="S335" s="194">
        <v>0</v>
      </c>
      <c r="T335" s="195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6" t="s">
        <v>215</v>
      </c>
      <c r="AT335" s="196" t="s">
        <v>132</v>
      </c>
      <c r="AU335" s="196" t="s">
        <v>82</v>
      </c>
      <c r="AY335" s="18" t="s">
        <v>129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18" t="s">
        <v>80</v>
      </c>
      <c r="BK335" s="197">
        <f>ROUND(I335*H335,2)</f>
        <v>0</v>
      </c>
      <c r="BL335" s="18" t="s">
        <v>215</v>
      </c>
      <c r="BM335" s="196" t="s">
        <v>469</v>
      </c>
    </row>
    <row r="336" spans="2:51" s="15" customFormat="1" ht="12">
      <c r="B336" s="221"/>
      <c r="C336" s="222"/>
      <c r="D336" s="200" t="s">
        <v>148</v>
      </c>
      <c r="E336" s="223" t="s">
        <v>1</v>
      </c>
      <c r="F336" s="224" t="s">
        <v>156</v>
      </c>
      <c r="G336" s="222"/>
      <c r="H336" s="223" t="s">
        <v>1</v>
      </c>
      <c r="I336" s="225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148</v>
      </c>
      <c r="AU336" s="230" t="s">
        <v>82</v>
      </c>
      <c r="AV336" s="15" t="s">
        <v>80</v>
      </c>
      <c r="AW336" s="15" t="s">
        <v>30</v>
      </c>
      <c r="AX336" s="15" t="s">
        <v>73</v>
      </c>
      <c r="AY336" s="230" t="s">
        <v>129</v>
      </c>
    </row>
    <row r="337" spans="2:51" s="13" customFormat="1" ht="12">
      <c r="B337" s="198"/>
      <c r="C337" s="199"/>
      <c r="D337" s="200" t="s">
        <v>148</v>
      </c>
      <c r="E337" s="201" t="s">
        <v>1</v>
      </c>
      <c r="F337" s="202" t="s">
        <v>163</v>
      </c>
      <c r="G337" s="199"/>
      <c r="H337" s="203">
        <v>2</v>
      </c>
      <c r="I337" s="204"/>
      <c r="J337" s="199"/>
      <c r="K337" s="199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148</v>
      </c>
      <c r="AU337" s="209" t="s">
        <v>82</v>
      </c>
      <c r="AV337" s="13" t="s">
        <v>82</v>
      </c>
      <c r="AW337" s="13" t="s">
        <v>30</v>
      </c>
      <c r="AX337" s="13" t="s">
        <v>73</v>
      </c>
      <c r="AY337" s="209" t="s">
        <v>129</v>
      </c>
    </row>
    <row r="338" spans="2:51" s="13" customFormat="1" ht="12">
      <c r="B338" s="198"/>
      <c r="C338" s="199"/>
      <c r="D338" s="200" t="s">
        <v>148</v>
      </c>
      <c r="E338" s="201" t="s">
        <v>1</v>
      </c>
      <c r="F338" s="202" t="s">
        <v>164</v>
      </c>
      <c r="G338" s="199"/>
      <c r="H338" s="203">
        <v>2</v>
      </c>
      <c r="I338" s="204"/>
      <c r="J338" s="199"/>
      <c r="K338" s="199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148</v>
      </c>
      <c r="AU338" s="209" t="s">
        <v>82</v>
      </c>
      <c r="AV338" s="13" t="s">
        <v>82</v>
      </c>
      <c r="AW338" s="13" t="s">
        <v>30</v>
      </c>
      <c r="AX338" s="13" t="s">
        <v>73</v>
      </c>
      <c r="AY338" s="209" t="s">
        <v>129</v>
      </c>
    </row>
    <row r="339" spans="2:51" s="14" customFormat="1" ht="12">
      <c r="B339" s="210"/>
      <c r="C339" s="211"/>
      <c r="D339" s="200" t="s">
        <v>148</v>
      </c>
      <c r="E339" s="212" t="s">
        <v>1</v>
      </c>
      <c r="F339" s="213" t="s">
        <v>150</v>
      </c>
      <c r="G339" s="211"/>
      <c r="H339" s="214">
        <v>4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148</v>
      </c>
      <c r="AU339" s="220" t="s">
        <v>82</v>
      </c>
      <c r="AV339" s="14" t="s">
        <v>136</v>
      </c>
      <c r="AW339" s="14" t="s">
        <v>30</v>
      </c>
      <c r="AX339" s="14" t="s">
        <v>80</v>
      </c>
      <c r="AY339" s="220" t="s">
        <v>129</v>
      </c>
    </row>
    <row r="340" spans="1:65" s="2" customFormat="1" ht="16.5" customHeight="1">
      <c r="A340" s="35"/>
      <c r="B340" s="36"/>
      <c r="C340" s="184" t="s">
        <v>470</v>
      </c>
      <c r="D340" s="184" t="s">
        <v>132</v>
      </c>
      <c r="E340" s="185" t="s">
        <v>471</v>
      </c>
      <c r="F340" s="186" t="s">
        <v>472</v>
      </c>
      <c r="G340" s="187" t="s">
        <v>141</v>
      </c>
      <c r="H340" s="188">
        <v>0.6</v>
      </c>
      <c r="I340" s="189"/>
      <c r="J340" s="190">
        <f>ROUND(I340*H340,2)</f>
        <v>0</v>
      </c>
      <c r="K340" s="191"/>
      <c r="L340" s="40"/>
      <c r="M340" s="192" t="s">
        <v>1</v>
      </c>
      <c r="N340" s="193" t="s">
        <v>38</v>
      </c>
      <c r="O340" s="72"/>
      <c r="P340" s="194">
        <f>O340*H340</f>
        <v>0</v>
      </c>
      <c r="Q340" s="194">
        <v>0</v>
      </c>
      <c r="R340" s="194">
        <f>Q340*H340</f>
        <v>0</v>
      </c>
      <c r="S340" s="194">
        <v>0</v>
      </c>
      <c r="T340" s="19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6" t="s">
        <v>215</v>
      </c>
      <c r="AT340" s="196" t="s">
        <v>132</v>
      </c>
      <c r="AU340" s="196" t="s">
        <v>82</v>
      </c>
      <c r="AY340" s="18" t="s">
        <v>129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18" t="s">
        <v>80</v>
      </c>
      <c r="BK340" s="197">
        <f>ROUND(I340*H340,2)</f>
        <v>0</v>
      </c>
      <c r="BL340" s="18" t="s">
        <v>215</v>
      </c>
      <c r="BM340" s="196" t="s">
        <v>473</v>
      </c>
    </row>
    <row r="341" spans="2:51" s="15" customFormat="1" ht="12">
      <c r="B341" s="221"/>
      <c r="C341" s="222"/>
      <c r="D341" s="200" t="s">
        <v>148</v>
      </c>
      <c r="E341" s="223" t="s">
        <v>1</v>
      </c>
      <c r="F341" s="224" t="s">
        <v>156</v>
      </c>
      <c r="G341" s="222"/>
      <c r="H341" s="223" t="s">
        <v>1</v>
      </c>
      <c r="I341" s="225"/>
      <c r="J341" s="222"/>
      <c r="K341" s="222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148</v>
      </c>
      <c r="AU341" s="230" t="s">
        <v>82</v>
      </c>
      <c r="AV341" s="15" t="s">
        <v>80</v>
      </c>
      <c r="AW341" s="15" t="s">
        <v>30</v>
      </c>
      <c r="AX341" s="15" t="s">
        <v>73</v>
      </c>
      <c r="AY341" s="230" t="s">
        <v>129</v>
      </c>
    </row>
    <row r="342" spans="2:51" s="13" customFormat="1" ht="12">
      <c r="B342" s="198"/>
      <c r="C342" s="199"/>
      <c r="D342" s="200" t="s">
        <v>148</v>
      </c>
      <c r="E342" s="201" t="s">
        <v>1</v>
      </c>
      <c r="F342" s="202" t="s">
        <v>474</v>
      </c>
      <c r="G342" s="199"/>
      <c r="H342" s="203">
        <v>0.6</v>
      </c>
      <c r="I342" s="204"/>
      <c r="J342" s="199"/>
      <c r="K342" s="199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148</v>
      </c>
      <c r="AU342" s="209" t="s">
        <v>82</v>
      </c>
      <c r="AV342" s="13" t="s">
        <v>82</v>
      </c>
      <c r="AW342" s="13" t="s">
        <v>30</v>
      </c>
      <c r="AX342" s="13" t="s">
        <v>73</v>
      </c>
      <c r="AY342" s="209" t="s">
        <v>129</v>
      </c>
    </row>
    <row r="343" spans="2:51" s="14" customFormat="1" ht="12">
      <c r="B343" s="210"/>
      <c r="C343" s="211"/>
      <c r="D343" s="200" t="s">
        <v>148</v>
      </c>
      <c r="E343" s="212" t="s">
        <v>1</v>
      </c>
      <c r="F343" s="213" t="s">
        <v>150</v>
      </c>
      <c r="G343" s="211"/>
      <c r="H343" s="214">
        <v>0.6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148</v>
      </c>
      <c r="AU343" s="220" t="s">
        <v>82</v>
      </c>
      <c r="AV343" s="14" t="s">
        <v>136</v>
      </c>
      <c r="AW343" s="14" t="s">
        <v>30</v>
      </c>
      <c r="AX343" s="14" t="s">
        <v>80</v>
      </c>
      <c r="AY343" s="220" t="s">
        <v>129</v>
      </c>
    </row>
    <row r="344" spans="1:65" s="2" customFormat="1" ht="16.5" customHeight="1">
      <c r="A344" s="35"/>
      <c r="B344" s="36"/>
      <c r="C344" s="184" t="s">
        <v>284</v>
      </c>
      <c r="D344" s="184" t="s">
        <v>132</v>
      </c>
      <c r="E344" s="185" t="s">
        <v>475</v>
      </c>
      <c r="F344" s="186" t="s">
        <v>476</v>
      </c>
      <c r="G344" s="187" t="s">
        <v>303</v>
      </c>
      <c r="H344" s="253"/>
      <c r="I344" s="189"/>
      <c r="J344" s="190">
        <f>ROUND(I344*H344,2)</f>
        <v>0</v>
      </c>
      <c r="K344" s="191"/>
      <c r="L344" s="40"/>
      <c r="M344" s="192" t="s">
        <v>1</v>
      </c>
      <c r="N344" s="193" t="s">
        <v>38</v>
      </c>
      <c r="O344" s="72"/>
      <c r="P344" s="194">
        <f>O344*H344</f>
        <v>0</v>
      </c>
      <c r="Q344" s="194">
        <v>0</v>
      </c>
      <c r="R344" s="194">
        <f>Q344*H344</f>
        <v>0</v>
      </c>
      <c r="S344" s="194">
        <v>0</v>
      </c>
      <c r="T344" s="19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6" t="s">
        <v>215</v>
      </c>
      <c r="AT344" s="196" t="s">
        <v>132</v>
      </c>
      <c r="AU344" s="196" t="s">
        <v>82</v>
      </c>
      <c r="AY344" s="18" t="s">
        <v>129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18" t="s">
        <v>80</v>
      </c>
      <c r="BK344" s="197">
        <f>ROUND(I344*H344,2)</f>
        <v>0</v>
      </c>
      <c r="BL344" s="18" t="s">
        <v>215</v>
      </c>
      <c r="BM344" s="196" t="s">
        <v>477</v>
      </c>
    </row>
    <row r="345" spans="2:63" s="12" customFormat="1" ht="22.9" customHeight="1">
      <c r="B345" s="168"/>
      <c r="C345" s="169"/>
      <c r="D345" s="170" t="s">
        <v>72</v>
      </c>
      <c r="E345" s="182" t="s">
        <v>478</v>
      </c>
      <c r="F345" s="182" t="s">
        <v>479</v>
      </c>
      <c r="G345" s="169"/>
      <c r="H345" s="169"/>
      <c r="I345" s="172"/>
      <c r="J345" s="183">
        <f>BK345</f>
        <v>0</v>
      </c>
      <c r="K345" s="169"/>
      <c r="L345" s="174"/>
      <c r="M345" s="175"/>
      <c r="N345" s="176"/>
      <c r="O345" s="176"/>
      <c r="P345" s="177">
        <f>SUM(P346:P362)</f>
        <v>0</v>
      </c>
      <c r="Q345" s="176"/>
      <c r="R345" s="177">
        <f>SUM(R346:R362)</f>
        <v>0</v>
      </c>
      <c r="S345" s="176"/>
      <c r="T345" s="178">
        <f>SUM(T346:T362)</f>
        <v>0</v>
      </c>
      <c r="AR345" s="179" t="s">
        <v>82</v>
      </c>
      <c r="AT345" s="180" t="s">
        <v>72</v>
      </c>
      <c r="AU345" s="180" t="s">
        <v>80</v>
      </c>
      <c r="AY345" s="179" t="s">
        <v>129</v>
      </c>
      <c r="BK345" s="181">
        <f>SUM(BK346:BK362)</f>
        <v>0</v>
      </c>
    </row>
    <row r="346" spans="1:65" s="2" customFormat="1" ht="16.5" customHeight="1">
      <c r="A346" s="35"/>
      <c r="B346" s="36"/>
      <c r="C346" s="184" t="s">
        <v>480</v>
      </c>
      <c r="D346" s="184" t="s">
        <v>132</v>
      </c>
      <c r="E346" s="185" t="s">
        <v>481</v>
      </c>
      <c r="F346" s="186" t="s">
        <v>482</v>
      </c>
      <c r="G346" s="187" t="s">
        <v>135</v>
      </c>
      <c r="H346" s="188">
        <v>1</v>
      </c>
      <c r="I346" s="189"/>
      <c r="J346" s="190">
        <f>ROUND(I346*H346,2)</f>
        <v>0</v>
      </c>
      <c r="K346" s="191"/>
      <c r="L346" s="40"/>
      <c r="M346" s="192" t="s">
        <v>1</v>
      </c>
      <c r="N346" s="193" t="s">
        <v>38</v>
      </c>
      <c r="O346" s="72"/>
      <c r="P346" s="194">
        <f>O346*H346</f>
        <v>0</v>
      </c>
      <c r="Q346" s="194">
        <v>0</v>
      </c>
      <c r="R346" s="194">
        <f>Q346*H346</f>
        <v>0</v>
      </c>
      <c r="S346" s="194">
        <v>0</v>
      </c>
      <c r="T346" s="19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6" t="s">
        <v>215</v>
      </c>
      <c r="AT346" s="196" t="s">
        <v>132</v>
      </c>
      <c r="AU346" s="196" t="s">
        <v>82</v>
      </c>
      <c r="AY346" s="18" t="s">
        <v>129</v>
      </c>
      <c r="BE346" s="197">
        <f>IF(N346="základní",J346,0)</f>
        <v>0</v>
      </c>
      <c r="BF346" s="197">
        <f>IF(N346="snížená",J346,0)</f>
        <v>0</v>
      </c>
      <c r="BG346" s="197">
        <f>IF(N346="zákl. přenesená",J346,0)</f>
        <v>0</v>
      </c>
      <c r="BH346" s="197">
        <f>IF(N346="sníž. přenesená",J346,0)</f>
        <v>0</v>
      </c>
      <c r="BI346" s="197">
        <f>IF(N346="nulová",J346,0)</f>
        <v>0</v>
      </c>
      <c r="BJ346" s="18" t="s">
        <v>80</v>
      </c>
      <c r="BK346" s="197">
        <f>ROUND(I346*H346,2)</f>
        <v>0</v>
      </c>
      <c r="BL346" s="18" t="s">
        <v>215</v>
      </c>
      <c r="BM346" s="196" t="s">
        <v>483</v>
      </c>
    </row>
    <row r="347" spans="2:51" s="15" customFormat="1" ht="12">
      <c r="B347" s="221"/>
      <c r="C347" s="222"/>
      <c r="D347" s="200" t="s">
        <v>148</v>
      </c>
      <c r="E347" s="223" t="s">
        <v>1</v>
      </c>
      <c r="F347" s="224" t="s">
        <v>156</v>
      </c>
      <c r="G347" s="222"/>
      <c r="H347" s="223" t="s">
        <v>1</v>
      </c>
      <c r="I347" s="225"/>
      <c r="J347" s="222"/>
      <c r="K347" s="222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148</v>
      </c>
      <c r="AU347" s="230" t="s">
        <v>82</v>
      </c>
      <c r="AV347" s="15" t="s">
        <v>80</v>
      </c>
      <c r="AW347" s="15" t="s">
        <v>30</v>
      </c>
      <c r="AX347" s="15" t="s">
        <v>73</v>
      </c>
      <c r="AY347" s="230" t="s">
        <v>129</v>
      </c>
    </row>
    <row r="348" spans="2:51" s="13" customFormat="1" ht="12">
      <c r="B348" s="198"/>
      <c r="C348" s="199"/>
      <c r="D348" s="200" t="s">
        <v>148</v>
      </c>
      <c r="E348" s="201" t="s">
        <v>1</v>
      </c>
      <c r="F348" s="202" t="s">
        <v>484</v>
      </c>
      <c r="G348" s="199"/>
      <c r="H348" s="203">
        <v>1</v>
      </c>
      <c r="I348" s="204"/>
      <c r="J348" s="199"/>
      <c r="K348" s="199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148</v>
      </c>
      <c r="AU348" s="209" t="s">
        <v>82</v>
      </c>
      <c r="AV348" s="13" t="s">
        <v>82</v>
      </c>
      <c r="AW348" s="13" t="s">
        <v>30</v>
      </c>
      <c r="AX348" s="13" t="s">
        <v>73</v>
      </c>
      <c r="AY348" s="209" t="s">
        <v>129</v>
      </c>
    </row>
    <row r="349" spans="2:51" s="14" customFormat="1" ht="12">
      <c r="B349" s="210"/>
      <c r="C349" s="211"/>
      <c r="D349" s="200" t="s">
        <v>148</v>
      </c>
      <c r="E349" s="212" t="s">
        <v>1</v>
      </c>
      <c r="F349" s="213" t="s">
        <v>150</v>
      </c>
      <c r="G349" s="211"/>
      <c r="H349" s="214">
        <v>1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148</v>
      </c>
      <c r="AU349" s="220" t="s">
        <v>82</v>
      </c>
      <c r="AV349" s="14" t="s">
        <v>136</v>
      </c>
      <c r="AW349" s="14" t="s">
        <v>30</v>
      </c>
      <c r="AX349" s="14" t="s">
        <v>80</v>
      </c>
      <c r="AY349" s="220" t="s">
        <v>129</v>
      </c>
    </row>
    <row r="350" spans="1:65" s="2" customFormat="1" ht="16.5" customHeight="1">
      <c r="A350" s="35"/>
      <c r="B350" s="36"/>
      <c r="C350" s="184" t="s">
        <v>288</v>
      </c>
      <c r="D350" s="184" t="s">
        <v>132</v>
      </c>
      <c r="E350" s="185" t="s">
        <v>485</v>
      </c>
      <c r="F350" s="186" t="s">
        <v>486</v>
      </c>
      <c r="G350" s="187" t="s">
        <v>135</v>
      </c>
      <c r="H350" s="188">
        <v>1</v>
      </c>
      <c r="I350" s="189"/>
      <c r="J350" s="190">
        <f>ROUND(I350*H350,2)</f>
        <v>0</v>
      </c>
      <c r="K350" s="191"/>
      <c r="L350" s="40"/>
      <c r="M350" s="192" t="s">
        <v>1</v>
      </c>
      <c r="N350" s="193" t="s">
        <v>38</v>
      </c>
      <c r="O350" s="72"/>
      <c r="P350" s="194">
        <f>O350*H350</f>
        <v>0</v>
      </c>
      <c r="Q350" s="194">
        <v>0</v>
      </c>
      <c r="R350" s="194">
        <f>Q350*H350</f>
        <v>0</v>
      </c>
      <c r="S350" s="194">
        <v>0</v>
      </c>
      <c r="T350" s="19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6" t="s">
        <v>215</v>
      </c>
      <c r="AT350" s="196" t="s">
        <v>132</v>
      </c>
      <c r="AU350" s="196" t="s">
        <v>82</v>
      </c>
      <c r="AY350" s="18" t="s">
        <v>129</v>
      </c>
      <c r="BE350" s="197">
        <f>IF(N350="základní",J350,0)</f>
        <v>0</v>
      </c>
      <c r="BF350" s="197">
        <f>IF(N350="snížená",J350,0)</f>
        <v>0</v>
      </c>
      <c r="BG350" s="197">
        <f>IF(N350="zákl. přenesená",J350,0)</f>
        <v>0</v>
      </c>
      <c r="BH350" s="197">
        <f>IF(N350="sníž. přenesená",J350,0)</f>
        <v>0</v>
      </c>
      <c r="BI350" s="197">
        <f>IF(N350="nulová",J350,0)</f>
        <v>0</v>
      </c>
      <c r="BJ350" s="18" t="s">
        <v>80</v>
      </c>
      <c r="BK350" s="197">
        <f>ROUND(I350*H350,2)</f>
        <v>0</v>
      </c>
      <c r="BL350" s="18" t="s">
        <v>215</v>
      </c>
      <c r="BM350" s="196" t="s">
        <v>487</v>
      </c>
    </row>
    <row r="351" spans="1:65" s="2" customFormat="1" ht="16.5" customHeight="1">
      <c r="A351" s="35"/>
      <c r="B351" s="36"/>
      <c r="C351" s="242" t="s">
        <v>488</v>
      </c>
      <c r="D351" s="242" t="s">
        <v>221</v>
      </c>
      <c r="E351" s="243" t="s">
        <v>489</v>
      </c>
      <c r="F351" s="244" t="s">
        <v>490</v>
      </c>
      <c r="G351" s="245" t="s">
        <v>135</v>
      </c>
      <c r="H351" s="246">
        <v>1</v>
      </c>
      <c r="I351" s="247"/>
      <c r="J351" s="248">
        <f>ROUND(I351*H351,2)</f>
        <v>0</v>
      </c>
      <c r="K351" s="249"/>
      <c r="L351" s="250"/>
      <c r="M351" s="251" t="s">
        <v>1</v>
      </c>
      <c r="N351" s="252" t="s">
        <v>38</v>
      </c>
      <c r="O351" s="72"/>
      <c r="P351" s="194">
        <f>O351*H351</f>
        <v>0</v>
      </c>
      <c r="Q351" s="194">
        <v>0</v>
      </c>
      <c r="R351" s="194">
        <f>Q351*H351</f>
        <v>0</v>
      </c>
      <c r="S351" s="194">
        <v>0</v>
      </c>
      <c r="T351" s="19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6" t="s">
        <v>201</v>
      </c>
      <c r="AT351" s="196" t="s">
        <v>221</v>
      </c>
      <c r="AU351" s="196" t="s">
        <v>82</v>
      </c>
      <c r="AY351" s="18" t="s">
        <v>129</v>
      </c>
      <c r="BE351" s="197">
        <f>IF(N351="základní",J351,0)</f>
        <v>0</v>
      </c>
      <c r="BF351" s="197">
        <f>IF(N351="snížená",J351,0)</f>
        <v>0</v>
      </c>
      <c r="BG351" s="197">
        <f>IF(N351="zákl. přenesená",J351,0)</f>
        <v>0</v>
      </c>
      <c r="BH351" s="197">
        <f>IF(N351="sníž. přenesená",J351,0)</f>
        <v>0</v>
      </c>
      <c r="BI351" s="197">
        <f>IF(N351="nulová",J351,0)</f>
        <v>0</v>
      </c>
      <c r="BJ351" s="18" t="s">
        <v>80</v>
      </c>
      <c r="BK351" s="197">
        <f>ROUND(I351*H351,2)</f>
        <v>0</v>
      </c>
      <c r="BL351" s="18" t="s">
        <v>215</v>
      </c>
      <c r="BM351" s="196" t="s">
        <v>491</v>
      </c>
    </row>
    <row r="352" spans="1:65" s="2" customFormat="1" ht="16.5" customHeight="1">
      <c r="A352" s="35"/>
      <c r="B352" s="36"/>
      <c r="C352" s="184" t="s">
        <v>492</v>
      </c>
      <c r="D352" s="184" t="s">
        <v>132</v>
      </c>
      <c r="E352" s="185" t="s">
        <v>493</v>
      </c>
      <c r="F352" s="186" t="s">
        <v>494</v>
      </c>
      <c r="G352" s="187" t="s">
        <v>135</v>
      </c>
      <c r="H352" s="188">
        <v>1</v>
      </c>
      <c r="I352" s="189"/>
      <c r="J352" s="190">
        <f>ROUND(I352*H352,2)</f>
        <v>0</v>
      </c>
      <c r="K352" s="191"/>
      <c r="L352" s="40"/>
      <c r="M352" s="192" t="s">
        <v>1</v>
      </c>
      <c r="N352" s="193" t="s">
        <v>38</v>
      </c>
      <c r="O352" s="72"/>
      <c r="P352" s="194">
        <f>O352*H352</f>
        <v>0</v>
      </c>
      <c r="Q352" s="194">
        <v>0</v>
      </c>
      <c r="R352" s="194">
        <f>Q352*H352</f>
        <v>0</v>
      </c>
      <c r="S352" s="194">
        <v>0</v>
      </c>
      <c r="T352" s="19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6" t="s">
        <v>215</v>
      </c>
      <c r="AT352" s="196" t="s">
        <v>132</v>
      </c>
      <c r="AU352" s="196" t="s">
        <v>82</v>
      </c>
      <c r="AY352" s="18" t="s">
        <v>129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18" t="s">
        <v>80</v>
      </c>
      <c r="BK352" s="197">
        <f>ROUND(I352*H352,2)</f>
        <v>0</v>
      </c>
      <c r="BL352" s="18" t="s">
        <v>215</v>
      </c>
      <c r="BM352" s="196" t="s">
        <v>495</v>
      </c>
    </row>
    <row r="353" spans="1:65" s="2" customFormat="1" ht="16.5" customHeight="1">
      <c r="A353" s="35"/>
      <c r="B353" s="36"/>
      <c r="C353" s="184" t="s">
        <v>361</v>
      </c>
      <c r="D353" s="184" t="s">
        <v>132</v>
      </c>
      <c r="E353" s="185" t="s">
        <v>496</v>
      </c>
      <c r="F353" s="186" t="s">
        <v>497</v>
      </c>
      <c r="G353" s="187" t="s">
        <v>135</v>
      </c>
      <c r="H353" s="188">
        <v>1</v>
      </c>
      <c r="I353" s="189"/>
      <c r="J353" s="190">
        <f>ROUND(I353*H353,2)</f>
        <v>0</v>
      </c>
      <c r="K353" s="191"/>
      <c r="L353" s="40"/>
      <c r="M353" s="192" t="s">
        <v>1</v>
      </c>
      <c r="N353" s="193" t="s">
        <v>38</v>
      </c>
      <c r="O353" s="72"/>
      <c r="P353" s="194">
        <f>O353*H353</f>
        <v>0</v>
      </c>
      <c r="Q353" s="194">
        <v>0</v>
      </c>
      <c r="R353" s="194">
        <f>Q353*H353</f>
        <v>0</v>
      </c>
      <c r="S353" s="194">
        <v>0</v>
      </c>
      <c r="T353" s="19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6" t="s">
        <v>215</v>
      </c>
      <c r="AT353" s="196" t="s">
        <v>132</v>
      </c>
      <c r="AU353" s="196" t="s">
        <v>82</v>
      </c>
      <c r="AY353" s="18" t="s">
        <v>129</v>
      </c>
      <c r="BE353" s="197">
        <f>IF(N353="základní",J353,0)</f>
        <v>0</v>
      </c>
      <c r="BF353" s="197">
        <f>IF(N353="snížená",J353,0)</f>
        <v>0</v>
      </c>
      <c r="BG353" s="197">
        <f>IF(N353="zákl. přenesená",J353,0)</f>
        <v>0</v>
      </c>
      <c r="BH353" s="197">
        <f>IF(N353="sníž. přenesená",J353,0)</f>
        <v>0</v>
      </c>
      <c r="BI353" s="197">
        <f>IF(N353="nulová",J353,0)</f>
        <v>0</v>
      </c>
      <c r="BJ353" s="18" t="s">
        <v>80</v>
      </c>
      <c r="BK353" s="197">
        <f>ROUND(I353*H353,2)</f>
        <v>0</v>
      </c>
      <c r="BL353" s="18" t="s">
        <v>215</v>
      </c>
      <c r="BM353" s="196" t="s">
        <v>498</v>
      </c>
    </row>
    <row r="354" spans="1:65" s="2" customFormat="1" ht="16.5" customHeight="1">
      <c r="A354" s="35"/>
      <c r="B354" s="36"/>
      <c r="C354" s="242" t="s">
        <v>382</v>
      </c>
      <c r="D354" s="242" t="s">
        <v>221</v>
      </c>
      <c r="E354" s="243" t="s">
        <v>499</v>
      </c>
      <c r="F354" s="244" t="s">
        <v>500</v>
      </c>
      <c r="G354" s="245" t="s">
        <v>135</v>
      </c>
      <c r="H354" s="246">
        <v>1</v>
      </c>
      <c r="I354" s="247"/>
      <c r="J354" s="248">
        <f>ROUND(I354*H354,2)</f>
        <v>0</v>
      </c>
      <c r="K354" s="249"/>
      <c r="L354" s="250"/>
      <c r="M354" s="251" t="s">
        <v>1</v>
      </c>
      <c r="N354" s="252" t="s">
        <v>38</v>
      </c>
      <c r="O354" s="72"/>
      <c r="P354" s="194">
        <f>O354*H354</f>
        <v>0</v>
      </c>
      <c r="Q354" s="194">
        <v>0</v>
      </c>
      <c r="R354" s="194">
        <f>Q354*H354</f>
        <v>0</v>
      </c>
      <c r="S354" s="194">
        <v>0</v>
      </c>
      <c r="T354" s="19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6" t="s">
        <v>201</v>
      </c>
      <c r="AT354" s="196" t="s">
        <v>221</v>
      </c>
      <c r="AU354" s="196" t="s">
        <v>82</v>
      </c>
      <c r="AY354" s="18" t="s">
        <v>129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8" t="s">
        <v>80</v>
      </c>
      <c r="BK354" s="197">
        <f>ROUND(I354*H354,2)</f>
        <v>0</v>
      </c>
      <c r="BL354" s="18" t="s">
        <v>215</v>
      </c>
      <c r="BM354" s="196" t="s">
        <v>501</v>
      </c>
    </row>
    <row r="355" spans="2:51" s="13" customFormat="1" ht="12">
      <c r="B355" s="198"/>
      <c r="C355" s="199"/>
      <c r="D355" s="200" t="s">
        <v>148</v>
      </c>
      <c r="E355" s="201" t="s">
        <v>1</v>
      </c>
      <c r="F355" s="202" t="s">
        <v>502</v>
      </c>
      <c r="G355" s="199"/>
      <c r="H355" s="203">
        <v>1</v>
      </c>
      <c r="I355" s="204"/>
      <c r="J355" s="199"/>
      <c r="K355" s="199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148</v>
      </c>
      <c r="AU355" s="209" t="s">
        <v>82</v>
      </c>
      <c r="AV355" s="13" t="s">
        <v>82</v>
      </c>
      <c r="AW355" s="13" t="s">
        <v>30</v>
      </c>
      <c r="AX355" s="13" t="s">
        <v>73</v>
      </c>
      <c r="AY355" s="209" t="s">
        <v>129</v>
      </c>
    </row>
    <row r="356" spans="2:51" s="14" customFormat="1" ht="12">
      <c r="B356" s="210"/>
      <c r="C356" s="211"/>
      <c r="D356" s="200" t="s">
        <v>148</v>
      </c>
      <c r="E356" s="212" t="s">
        <v>1</v>
      </c>
      <c r="F356" s="213" t="s">
        <v>150</v>
      </c>
      <c r="G356" s="211"/>
      <c r="H356" s="214">
        <v>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148</v>
      </c>
      <c r="AU356" s="220" t="s">
        <v>82</v>
      </c>
      <c r="AV356" s="14" t="s">
        <v>136</v>
      </c>
      <c r="AW356" s="14" t="s">
        <v>30</v>
      </c>
      <c r="AX356" s="14" t="s">
        <v>80</v>
      </c>
      <c r="AY356" s="220" t="s">
        <v>129</v>
      </c>
    </row>
    <row r="357" spans="1:65" s="2" customFormat="1" ht="16.5" customHeight="1">
      <c r="A357" s="35"/>
      <c r="B357" s="36"/>
      <c r="C357" s="184" t="s">
        <v>503</v>
      </c>
      <c r="D357" s="184" t="s">
        <v>132</v>
      </c>
      <c r="E357" s="185" t="s">
        <v>504</v>
      </c>
      <c r="F357" s="186" t="s">
        <v>505</v>
      </c>
      <c r="G357" s="187" t="s">
        <v>135</v>
      </c>
      <c r="H357" s="188">
        <v>11</v>
      </c>
      <c r="I357" s="189"/>
      <c r="J357" s="190">
        <f>ROUND(I357*H357,2)</f>
        <v>0</v>
      </c>
      <c r="K357" s="191"/>
      <c r="L357" s="40"/>
      <c r="M357" s="192" t="s">
        <v>1</v>
      </c>
      <c r="N357" s="193" t="s">
        <v>38</v>
      </c>
      <c r="O357" s="72"/>
      <c r="P357" s="194">
        <f>O357*H357</f>
        <v>0</v>
      </c>
      <c r="Q357" s="194">
        <v>0</v>
      </c>
      <c r="R357" s="194">
        <f>Q357*H357</f>
        <v>0</v>
      </c>
      <c r="S357" s="194">
        <v>0</v>
      </c>
      <c r="T357" s="19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6" t="s">
        <v>215</v>
      </c>
      <c r="AT357" s="196" t="s">
        <v>132</v>
      </c>
      <c r="AU357" s="196" t="s">
        <v>82</v>
      </c>
      <c r="AY357" s="18" t="s">
        <v>129</v>
      </c>
      <c r="BE357" s="197">
        <f>IF(N357="základní",J357,0)</f>
        <v>0</v>
      </c>
      <c r="BF357" s="197">
        <f>IF(N357="snížená",J357,0)</f>
        <v>0</v>
      </c>
      <c r="BG357" s="197">
        <f>IF(N357="zákl. přenesená",J357,0)</f>
        <v>0</v>
      </c>
      <c r="BH357" s="197">
        <f>IF(N357="sníž. přenesená",J357,0)</f>
        <v>0</v>
      </c>
      <c r="BI357" s="197">
        <f>IF(N357="nulová",J357,0)</f>
        <v>0</v>
      </c>
      <c r="BJ357" s="18" t="s">
        <v>80</v>
      </c>
      <c r="BK357" s="197">
        <f>ROUND(I357*H357,2)</f>
        <v>0</v>
      </c>
      <c r="BL357" s="18" t="s">
        <v>215</v>
      </c>
      <c r="BM357" s="196" t="s">
        <v>506</v>
      </c>
    </row>
    <row r="358" spans="2:51" s="15" customFormat="1" ht="12">
      <c r="B358" s="221"/>
      <c r="C358" s="222"/>
      <c r="D358" s="200" t="s">
        <v>148</v>
      </c>
      <c r="E358" s="223" t="s">
        <v>1</v>
      </c>
      <c r="F358" s="224" t="s">
        <v>156</v>
      </c>
      <c r="G358" s="222"/>
      <c r="H358" s="223" t="s">
        <v>1</v>
      </c>
      <c r="I358" s="225"/>
      <c r="J358" s="222"/>
      <c r="K358" s="222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148</v>
      </c>
      <c r="AU358" s="230" t="s">
        <v>82</v>
      </c>
      <c r="AV358" s="15" t="s">
        <v>80</v>
      </c>
      <c r="AW358" s="15" t="s">
        <v>30</v>
      </c>
      <c r="AX358" s="15" t="s">
        <v>73</v>
      </c>
      <c r="AY358" s="230" t="s">
        <v>129</v>
      </c>
    </row>
    <row r="359" spans="2:51" s="13" customFormat="1" ht="12">
      <c r="B359" s="198"/>
      <c r="C359" s="199"/>
      <c r="D359" s="200" t="s">
        <v>148</v>
      </c>
      <c r="E359" s="201" t="s">
        <v>1</v>
      </c>
      <c r="F359" s="202" t="s">
        <v>507</v>
      </c>
      <c r="G359" s="199"/>
      <c r="H359" s="203">
        <v>7</v>
      </c>
      <c r="I359" s="204"/>
      <c r="J359" s="199"/>
      <c r="K359" s="199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148</v>
      </c>
      <c r="AU359" s="209" t="s">
        <v>82</v>
      </c>
      <c r="AV359" s="13" t="s">
        <v>82</v>
      </c>
      <c r="AW359" s="13" t="s">
        <v>30</v>
      </c>
      <c r="AX359" s="13" t="s">
        <v>73</v>
      </c>
      <c r="AY359" s="209" t="s">
        <v>129</v>
      </c>
    </row>
    <row r="360" spans="2:51" s="13" customFormat="1" ht="12">
      <c r="B360" s="198"/>
      <c r="C360" s="199"/>
      <c r="D360" s="200" t="s">
        <v>148</v>
      </c>
      <c r="E360" s="201" t="s">
        <v>1</v>
      </c>
      <c r="F360" s="202" t="s">
        <v>508</v>
      </c>
      <c r="G360" s="199"/>
      <c r="H360" s="203">
        <v>4</v>
      </c>
      <c r="I360" s="204"/>
      <c r="J360" s="199"/>
      <c r="K360" s="199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148</v>
      </c>
      <c r="AU360" s="209" t="s">
        <v>82</v>
      </c>
      <c r="AV360" s="13" t="s">
        <v>82</v>
      </c>
      <c r="AW360" s="13" t="s">
        <v>30</v>
      </c>
      <c r="AX360" s="13" t="s">
        <v>73</v>
      </c>
      <c r="AY360" s="209" t="s">
        <v>129</v>
      </c>
    </row>
    <row r="361" spans="2:51" s="14" customFormat="1" ht="12">
      <c r="B361" s="210"/>
      <c r="C361" s="211"/>
      <c r="D361" s="200" t="s">
        <v>148</v>
      </c>
      <c r="E361" s="212" t="s">
        <v>1</v>
      </c>
      <c r="F361" s="213" t="s">
        <v>150</v>
      </c>
      <c r="G361" s="211"/>
      <c r="H361" s="214">
        <v>11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148</v>
      </c>
      <c r="AU361" s="220" t="s">
        <v>82</v>
      </c>
      <c r="AV361" s="14" t="s">
        <v>136</v>
      </c>
      <c r="AW361" s="14" t="s">
        <v>30</v>
      </c>
      <c r="AX361" s="14" t="s">
        <v>80</v>
      </c>
      <c r="AY361" s="220" t="s">
        <v>129</v>
      </c>
    </row>
    <row r="362" spans="1:65" s="2" customFormat="1" ht="16.5" customHeight="1">
      <c r="A362" s="35"/>
      <c r="B362" s="36"/>
      <c r="C362" s="184" t="s">
        <v>509</v>
      </c>
      <c r="D362" s="184" t="s">
        <v>132</v>
      </c>
      <c r="E362" s="185" t="s">
        <v>510</v>
      </c>
      <c r="F362" s="186" t="s">
        <v>511</v>
      </c>
      <c r="G362" s="187" t="s">
        <v>303</v>
      </c>
      <c r="H362" s="253"/>
      <c r="I362" s="189"/>
      <c r="J362" s="190">
        <f>ROUND(I362*H362,2)</f>
        <v>0</v>
      </c>
      <c r="K362" s="191"/>
      <c r="L362" s="40"/>
      <c r="M362" s="192" t="s">
        <v>1</v>
      </c>
      <c r="N362" s="193" t="s">
        <v>38</v>
      </c>
      <c r="O362" s="72"/>
      <c r="P362" s="194">
        <f>O362*H362</f>
        <v>0</v>
      </c>
      <c r="Q362" s="194">
        <v>0</v>
      </c>
      <c r="R362" s="194">
        <f>Q362*H362</f>
        <v>0</v>
      </c>
      <c r="S362" s="194">
        <v>0</v>
      </c>
      <c r="T362" s="19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6" t="s">
        <v>215</v>
      </c>
      <c r="AT362" s="196" t="s">
        <v>132</v>
      </c>
      <c r="AU362" s="196" t="s">
        <v>82</v>
      </c>
      <c r="AY362" s="18" t="s">
        <v>129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8" t="s">
        <v>80</v>
      </c>
      <c r="BK362" s="197">
        <f>ROUND(I362*H362,2)</f>
        <v>0</v>
      </c>
      <c r="BL362" s="18" t="s">
        <v>215</v>
      </c>
      <c r="BM362" s="196" t="s">
        <v>512</v>
      </c>
    </row>
    <row r="363" spans="2:63" s="12" customFormat="1" ht="22.9" customHeight="1">
      <c r="B363" s="168"/>
      <c r="C363" s="169"/>
      <c r="D363" s="170" t="s">
        <v>72</v>
      </c>
      <c r="E363" s="182" t="s">
        <v>513</v>
      </c>
      <c r="F363" s="182" t="s">
        <v>514</v>
      </c>
      <c r="G363" s="169"/>
      <c r="H363" s="169"/>
      <c r="I363" s="172"/>
      <c r="J363" s="183">
        <f>BK363</f>
        <v>0</v>
      </c>
      <c r="K363" s="169"/>
      <c r="L363" s="174"/>
      <c r="M363" s="175"/>
      <c r="N363" s="176"/>
      <c r="O363" s="176"/>
      <c r="P363" s="177">
        <f>SUM(P364:P381)</f>
        <v>0</v>
      </c>
      <c r="Q363" s="176"/>
      <c r="R363" s="177">
        <f>SUM(R364:R381)</f>
        <v>0</v>
      </c>
      <c r="S363" s="176"/>
      <c r="T363" s="178">
        <f>SUM(T364:T381)</f>
        <v>0</v>
      </c>
      <c r="AR363" s="179" t="s">
        <v>82</v>
      </c>
      <c r="AT363" s="180" t="s">
        <v>72</v>
      </c>
      <c r="AU363" s="180" t="s">
        <v>80</v>
      </c>
      <c r="AY363" s="179" t="s">
        <v>129</v>
      </c>
      <c r="BK363" s="181">
        <f>SUM(BK364:BK381)</f>
        <v>0</v>
      </c>
    </row>
    <row r="364" spans="1:65" s="2" customFormat="1" ht="16.5" customHeight="1">
      <c r="A364" s="35"/>
      <c r="B364" s="36"/>
      <c r="C364" s="184" t="s">
        <v>515</v>
      </c>
      <c r="D364" s="184" t="s">
        <v>132</v>
      </c>
      <c r="E364" s="185" t="s">
        <v>516</v>
      </c>
      <c r="F364" s="186" t="s">
        <v>517</v>
      </c>
      <c r="G364" s="187" t="s">
        <v>141</v>
      </c>
      <c r="H364" s="188">
        <v>35.653</v>
      </c>
      <c r="I364" s="189"/>
      <c r="J364" s="190">
        <f>ROUND(I364*H364,2)</f>
        <v>0</v>
      </c>
      <c r="K364" s="191"/>
      <c r="L364" s="40"/>
      <c r="M364" s="192" t="s">
        <v>1</v>
      </c>
      <c r="N364" s="193" t="s">
        <v>38</v>
      </c>
      <c r="O364" s="72"/>
      <c r="P364" s="194">
        <f>O364*H364</f>
        <v>0</v>
      </c>
      <c r="Q364" s="194">
        <v>0</v>
      </c>
      <c r="R364" s="194">
        <f>Q364*H364</f>
        <v>0</v>
      </c>
      <c r="S364" s="194">
        <v>0</v>
      </c>
      <c r="T364" s="195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6" t="s">
        <v>215</v>
      </c>
      <c r="AT364" s="196" t="s">
        <v>132</v>
      </c>
      <c r="AU364" s="196" t="s">
        <v>82</v>
      </c>
      <c r="AY364" s="18" t="s">
        <v>129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18" t="s">
        <v>80</v>
      </c>
      <c r="BK364" s="197">
        <f>ROUND(I364*H364,2)</f>
        <v>0</v>
      </c>
      <c r="BL364" s="18" t="s">
        <v>215</v>
      </c>
      <c r="BM364" s="196" t="s">
        <v>518</v>
      </c>
    </row>
    <row r="365" spans="2:51" s="15" customFormat="1" ht="12">
      <c r="B365" s="221"/>
      <c r="C365" s="222"/>
      <c r="D365" s="200" t="s">
        <v>148</v>
      </c>
      <c r="E365" s="223" t="s">
        <v>1</v>
      </c>
      <c r="F365" s="224" t="s">
        <v>156</v>
      </c>
      <c r="G365" s="222"/>
      <c r="H365" s="223" t="s">
        <v>1</v>
      </c>
      <c r="I365" s="225"/>
      <c r="J365" s="222"/>
      <c r="K365" s="222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148</v>
      </c>
      <c r="AU365" s="230" t="s">
        <v>82</v>
      </c>
      <c r="AV365" s="15" t="s">
        <v>80</v>
      </c>
      <c r="AW365" s="15" t="s">
        <v>30</v>
      </c>
      <c r="AX365" s="15" t="s">
        <v>73</v>
      </c>
      <c r="AY365" s="230" t="s">
        <v>129</v>
      </c>
    </row>
    <row r="366" spans="2:51" s="15" customFormat="1" ht="12">
      <c r="B366" s="221"/>
      <c r="C366" s="222"/>
      <c r="D366" s="200" t="s">
        <v>148</v>
      </c>
      <c r="E366" s="223" t="s">
        <v>1</v>
      </c>
      <c r="F366" s="224" t="s">
        <v>168</v>
      </c>
      <c r="G366" s="222"/>
      <c r="H366" s="223" t="s">
        <v>1</v>
      </c>
      <c r="I366" s="225"/>
      <c r="J366" s="222"/>
      <c r="K366" s="222"/>
      <c r="L366" s="226"/>
      <c r="M366" s="227"/>
      <c r="N366" s="228"/>
      <c r="O366" s="228"/>
      <c r="P366" s="228"/>
      <c r="Q366" s="228"/>
      <c r="R366" s="228"/>
      <c r="S366" s="228"/>
      <c r="T366" s="229"/>
      <c r="AT366" s="230" t="s">
        <v>148</v>
      </c>
      <c r="AU366" s="230" t="s">
        <v>82</v>
      </c>
      <c r="AV366" s="15" t="s">
        <v>80</v>
      </c>
      <c r="AW366" s="15" t="s">
        <v>30</v>
      </c>
      <c r="AX366" s="15" t="s">
        <v>73</v>
      </c>
      <c r="AY366" s="230" t="s">
        <v>129</v>
      </c>
    </row>
    <row r="367" spans="2:51" s="13" customFormat="1" ht="12">
      <c r="B367" s="198"/>
      <c r="C367" s="199"/>
      <c r="D367" s="200" t="s">
        <v>148</v>
      </c>
      <c r="E367" s="201" t="s">
        <v>1</v>
      </c>
      <c r="F367" s="202" t="s">
        <v>519</v>
      </c>
      <c r="G367" s="199"/>
      <c r="H367" s="203">
        <v>3.03</v>
      </c>
      <c r="I367" s="204"/>
      <c r="J367" s="199"/>
      <c r="K367" s="199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148</v>
      </c>
      <c r="AU367" s="209" t="s">
        <v>82</v>
      </c>
      <c r="AV367" s="13" t="s">
        <v>82</v>
      </c>
      <c r="AW367" s="13" t="s">
        <v>30</v>
      </c>
      <c r="AX367" s="13" t="s">
        <v>73</v>
      </c>
      <c r="AY367" s="209" t="s">
        <v>129</v>
      </c>
    </row>
    <row r="368" spans="2:51" s="13" customFormat="1" ht="12">
      <c r="B368" s="198"/>
      <c r="C368" s="199"/>
      <c r="D368" s="200" t="s">
        <v>148</v>
      </c>
      <c r="E368" s="201" t="s">
        <v>1</v>
      </c>
      <c r="F368" s="202" t="s">
        <v>520</v>
      </c>
      <c r="G368" s="199"/>
      <c r="H368" s="203">
        <v>5.49</v>
      </c>
      <c r="I368" s="204"/>
      <c r="J368" s="199"/>
      <c r="K368" s="199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148</v>
      </c>
      <c r="AU368" s="209" t="s">
        <v>82</v>
      </c>
      <c r="AV368" s="13" t="s">
        <v>82</v>
      </c>
      <c r="AW368" s="13" t="s">
        <v>30</v>
      </c>
      <c r="AX368" s="13" t="s">
        <v>73</v>
      </c>
      <c r="AY368" s="209" t="s">
        <v>129</v>
      </c>
    </row>
    <row r="369" spans="2:51" s="13" customFormat="1" ht="12">
      <c r="B369" s="198"/>
      <c r="C369" s="199"/>
      <c r="D369" s="200" t="s">
        <v>148</v>
      </c>
      <c r="E369" s="201" t="s">
        <v>1</v>
      </c>
      <c r="F369" s="202" t="s">
        <v>521</v>
      </c>
      <c r="G369" s="199"/>
      <c r="H369" s="203">
        <v>6.56</v>
      </c>
      <c r="I369" s="204"/>
      <c r="J369" s="199"/>
      <c r="K369" s="199"/>
      <c r="L369" s="205"/>
      <c r="M369" s="206"/>
      <c r="N369" s="207"/>
      <c r="O369" s="207"/>
      <c r="P369" s="207"/>
      <c r="Q369" s="207"/>
      <c r="R369" s="207"/>
      <c r="S369" s="207"/>
      <c r="T369" s="208"/>
      <c r="AT369" s="209" t="s">
        <v>148</v>
      </c>
      <c r="AU369" s="209" t="s">
        <v>82</v>
      </c>
      <c r="AV369" s="13" t="s">
        <v>82</v>
      </c>
      <c r="AW369" s="13" t="s">
        <v>30</v>
      </c>
      <c r="AX369" s="13" t="s">
        <v>73</v>
      </c>
      <c r="AY369" s="209" t="s">
        <v>129</v>
      </c>
    </row>
    <row r="370" spans="2:51" s="13" customFormat="1" ht="12">
      <c r="B370" s="198"/>
      <c r="C370" s="199"/>
      <c r="D370" s="200" t="s">
        <v>148</v>
      </c>
      <c r="E370" s="201" t="s">
        <v>1</v>
      </c>
      <c r="F370" s="202" t="s">
        <v>522</v>
      </c>
      <c r="G370" s="199"/>
      <c r="H370" s="203">
        <v>3.48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148</v>
      </c>
      <c r="AU370" s="209" t="s">
        <v>82</v>
      </c>
      <c r="AV370" s="13" t="s">
        <v>82</v>
      </c>
      <c r="AW370" s="13" t="s">
        <v>30</v>
      </c>
      <c r="AX370" s="13" t="s">
        <v>73</v>
      </c>
      <c r="AY370" s="209" t="s">
        <v>129</v>
      </c>
    </row>
    <row r="371" spans="2:51" s="13" customFormat="1" ht="12">
      <c r="B371" s="198"/>
      <c r="C371" s="199"/>
      <c r="D371" s="200" t="s">
        <v>148</v>
      </c>
      <c r="E371" s="201" t="s">
        <v>1</v>
      </c>
      <c r="F371" s="202" t="s">
        <v>523</v>
      </c>
      <c r="G371" s="199"/>
      <c r="H371" s="203">
        <v>3.18</v>
      </c>
      <c r="I371" s="204"/>
      <c r="J371" s="199"/>
      <c r="K371" s="199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148</v>
      </c>
      <c r="AU371" s="209" t="s">
        <v>82</v>
      </c>
      <c r="AV371" s="13" t="s">
        <v>82</v>
      </c>
      <c r="AW371" s="13" t="s">
        <v>30</v>
      </c>
      <c r="AX371" s="13" t="s">
        <v>73</v>
      </c>
      <c r="AY371" s="209" t="s">
        <v>129</v>
      </c>
    </row>
    <row r="372" spans="2:51" s="16" customFormat="1" ht="12">
      <c r="B372" s="231"/>
      <c r="C372" s="232"/>
      <c r="D372" s="200" t="s">
        <v>148</v>
      </c>
      <c r="E372" s="233" t="s">
        <v>1</v>
      </c>
      <c r="F372" s="234" t="s">
        <v>173</v>
      </c>
      <c r="G372" s="232"/>
      <c r="H372" s="235">
        <v>21.74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148</v>
      </c>
      <c r="AU372" s="241" t="s">
        <v>82</v>
      </c>
      <c r="AV372" s="16" t="s">
        <v>130</v>
      </c>
      <c r="AW372" s="16" t="s">
        <v>30</v>
      </c>
      <c r="AX372" s="16" t="s">
        <v>73</v>
      </c>
      <c r="AY372" s="241" t="s">
        <v>129</v>
      </c>
    </row>
    <row r="373" spans="2:51" s="15" customFormat="1" ht="12">
      <c r="B373" s="221"/>
      <c r="C373" s="222"/>
      <c r="D373" s="200" t="s">
        <v>148</v>
      </c>
      <c r="E373" s="223" t="s">
        <v>1</v>
      </c>
      <c r="F373" s="224" t="s">
        <v>174</v>
      </c>
      <c r="G373" s="222"/>
      <c r="H373" s="223" t="s">
        <v>1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148</v>
      </c>
      <c r="AU373" s="230" t="s">
        <v>82</v>
      </c>
      <c r="AV373" s="15" t="s">
        <v>80</v>
      </c>
      <c r="AW373" s="15" t="s">
        <v>30</v>
      </c>
      <c r="AX373" s="15" t="s">
        <v>73</v>
      </c>
      <c r="AY373" s="230" t="s">
        <v>129</v>
      </c>
    </row>
    <row r="374" spans="2:51" s="13" customFormat="1" ht="12">
      <c r="B374" s="198"/>
      <c r="C374" s="199"/>
      <c r="D374" s="200" t="s">
        <v>148</v>
      </c>
      <c r="E374" s="201" t="s">
        <v>1</v>
      </c>
      <c r="F374" s="202" t="s">
        <v>524</v>
      </c>
      <c r="G374" s="199"/>
      <c r="H374" s="203">
        <v>6.56</v>
      </c>
      <c r="I374" s="204"/>
      <c r="J374" s="199"/>
      <c r="K374" s="199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148</v>
      </c>
      <c r="AU374" s="209" t="s">
        <v>82</v>
      </c>
      <c r="AV374" s="13" t="s">
        <v>82</v>
      </c>
      <c r="AW374" s="13" t="s">
        <v>30</v>
      </c>
      <c r="AX374" s="13" t="s">
        <v>73</v>
      </c>
      <c r="AY374" s="209" t="s">
        <v>129</v>
      </c>
    </row>
    <row r="375" spans="2:51" s="13" customFormat="1" ht="12">
      <c r="B375" s="198"/>
      <c r="C375" s="199"/>
      <c r="D375" s="200" t="s">
        <v>148</v>
      </c>
      <c r="E375" s="201" t="s">
        <v>1</v>
      </c>
      <c r="F375" s="202" t="s">
        <v>525</v>
      </c>
      <c r="G375" s="199"/>
      <c r="H375" s="203">
        <v>7.353</v>
      </c>
      <c r="I375" s="204"/>
      <c r="J375" s="199"/>
      <c r="K375" s="199"/>
      <c r="L375" s="205"/>
      <c r="M375" s="206"/>
      <c r="N375" s="207"/>
      <c r="O375" s="207"/>
      <c r="P375" s="207"/>
      <c r="Q375" s="207"/>
      <c r="R375" s="207"/>
      <c r="S375" s="207"/>
      <c r="T375" s="208"/>
      <c r="AT375" s="209" t="s">
        <v>148</v>
      </c>
      <c r="AU375" s="209" t="s">
        <v>82</v>
      </c>
      <c r="AV375" s="13" t="s">
        <v>82</v>
      </c>
      <c r="AW375" s="13" t="s">
        <v>30</v>
      </c>
      <c r="AX375" s="13" t="s">
        <v>73</v>
      </c>
      <c r="AY375" s="209" t="s">
        <v>129</v>
      </c>
    </row>
    <row r="376" spans="2:51" s="16" customFormat="1" ht="12">
      <c r="B376" s="231"/>
      <c r="C376" s="232"/>
      <c r="D376" s="200" t="s">
        <v>148</v>
      </c>
      <c r="E376" s="233" t="s">
        <v>1</v>
      </c>
      <c r="F376" s="234" t="s">
        <v>173</v>
      </c>
      <c r="G376" s="232"/>
      <c r="H376" s="235">
        <v>13.913</v>
      </c>
      <c r="I376" s="236"/>
      <c r="J376" s="232"/>
      <c r="K376" s="232"/>
      <c r="L376" s="237"/>
      <c r="M376" s="238"/>
      <c r="N376" s="239"/>
      <c r="O376" s="239"/>
      <c r="P376" s="239"/>
      <c r="Q376" s="239"/>
      <c r="R376" s="239"/>
      <c r="S376" s="239"/>
      <c r="T376" s="240"/>
      <c r="AT376" s="241" t="s">
        <v>148</v>
      </c>
      <c r="AU376" s="241" t="s">
        <v>82</v>
      </c>
      <c r="AV376" s="16" t="s">
        <v>130</v>
      </c>
      <c r="AW376" s="16" t="s">
        <v>30</v>
      </c>
      <c r="AX376" s="16" t="s">
        <v>73</v>
      </c>
      <c r="AY376" s="241" t="s">
        <v>129</v>
      </c>
    </row>
    <row r="377" spans="2:51" s="14" customFormat="1" ht="12">
      <c r="B377" s="210"/>
      <c r="C377" s="211"/>
      <c r="D377" s="200" t="s">
        <v>148</v>
      </c>
      <c r="E377" s="212" t="s">
        <v>1</v>
      </c>
      <c r="F377" s="213" t="s">
        <v>150</v>
      </c>
      <c r="G377" s="211"/>
      <c r="H377" s="214">
        <v>35.653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148</v>
      </c>
      <c r="AU377" s="220" t="s">
        <v>82</v>
      </c>
      <c r="AV377" s="14" t="s">
        <v>136</v>
      </c>
      <c r="AW377" s="14" t="s">
        <v>30</v>
      </c>
      <c r="AX377" s="14" t="s">
        <v>80</v>
      </c>
      <c r="AY377" s="220" t="s">
        <v>129</v>
      </c>
    </row>
    <row r="378" spans="1:65" s="2" customFormat="1" ht="16.5" customHeight="1">
      <c r="A378" s="35"/>
      <c r="B378" s="36"/>
      <c r="C378" s="184" t="s">
        <v>526</v>
      </c>
      <c r="D378" s="184" t="s">
        <v>132</v>
      </c>
      <c r="E378" s="185" t="s">
        <v>527</v>
      </c>
      <c r="F378" s="186" t="s">
        <v>528</v>
      </c>
      <c r="G378" s="187" t="s">
        <v>141</v>
      </c>
      <c r="H378" s="188">
        <v>35.653</v>
      </c>
      <c r="I378" s="189"/>
      <c r="J378" s="190">
        <f>ROUND(I378*H378,2)</f>
        <v>0</v>
      </c>
      <c r="K378" s="191"/>
      <c r="L378" s="40"/>
      <c r="M378" s="192" t="s">
        <v>1</v>
      </c>
      <c r="N378" s="193" t="s">
        <v>38</v>
      </c>
      <c r="O378" s="72"/>
      <c r="P378" s="194">
        <f>O378*H378</f>
        <v>0</v>
      </c>
      <c r="Q378" s="194">
        <v>0</v>
      </c>
      <c r="R378" s="194">
        <f>Q378*H378</f>
        <v>0</v>
      </c>
      <c r="S378" s="194">
        <v>0</v>
      </c>
      <c r="T378" s="195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6" t="s">
        <v>215</v>
      </c>
      <c r="AT378" s="196" t="s">
        <v>132</v>
      </c>
      <c r="AU378" s="196" t="s">
        <v>82</v>
      </c>
      <c r="AY378" s="18" t="s">
        <v>129</v>
      </c>
      <c r="BE378" s="197">
        <f>IF(N378="základní",J378,0)</f>
        <v>0</v>
      </c>
      <c r="BF378" s="197">
        <f>IF(N378="snížená",J378,0)</f>
        <v>0</v>
      </c>
      <c r="BG378" s="197">
        <f>IF(N378="zákl. přenesená",J378,0)</f>
        <v>0</v>
      </c>
      <c r="BH378" s="197">
        <f>IF(N378="sníž. přenesená",J378,0)</f>
        <v>0</v>
      </c>
      <c r="BI378" s="197">
        <f>IF(N378="nulová",J378,0)</f>
        <v>0</v>
      </c>
      <c r="BJ378" s="18" t="s">
        <v>80</v>
      </c>
      <c r="BK378" s="197">
        <f>ROUND(I378*H378,2)</f>
        <v>0</v>
      </c>
      <c r="BL378" s="18" t="s">
        <v>215</v>
      </c>
      <c r="BM378" s="196" t="s">
        <v>529</v>
      </c>
    </row>
    <row r="379" spans="1:65" s="2" customFormat="1" ht="16.5" customHeight="1">
      <c r="A379" s="35"/>
      <c r="B379" s="36"/>
      <c r="C379" s="184" t="s">
        <v>530</v>
      </c>
      <c r="D379" s="184" t="s">
        <v>132</v>
      </c>
      <c r="E379" s="185" t="s">
        <v>531</v>
      </c>
      <c r="F379" s="186" t="s">
        <v>532</v>
      </c>
      <c r="G379" s="187" t="s">
        <v>141</v>
      </c>
      <c r="H379" s="188">
        <v>35.653</v>
      </c>
      <c r="I379" s="189"/>
      <c r="J379" s="190">
        <f>ROUND(I379*H379,2)</f>
        <v>0</v>
      </c>
      <c r="K379" s="191"/>
      <c r="L379" s="40"/>
      <c r="M379" s="192" t="s">
        <v>1</v>
      </c>
      <c r="N379" s="193" t="s">
        <v>38</v>
      </c>
      <c r="O379" s="72"/>
      <c r="P379" s="194">
        <f>O379*H379</f>
        <v>0</v>
      </c>
      <c r="Q379" s="194">
        <v>0</v>
      </c>
      <c r="R379" s="194">
        <f>Q379*H379</f>
        <v>0</v>
      </c>
      <c r="S379" s="194">
        <v>0</v>
      </c>
      <c r="T379" s="195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6" t="s">
        <v>215</v>
      </c>
      <c r="AT379" s="196" t="s">
        <v>132</v>
      </c>
      <c r="AU379" s="196" t="s">
        <v>82</v>
      </c>
      <c r="AY379" s="18" t="s">
        <v>129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18" t="s">
        <v>80</v>
      </c>
      <c r="BK379" s="197">
        <f>ROUND(I379*H379,2)</f>
        <v>0</v>
      </c>
      <c r="BL379" s="18" t="s">
        <v>215</v>
      </c>
      <c r="BM379" s="196" t="s">
        <v>533</v>
      </c>
    </row>
    <row r="380" spans="1:65" s="2" customFormat="1" ht="16.5" customHeight="1">
      <c r="A380" s="35"/>
      <c r="B380" s="36"/>
      <c r="C380" s="184" t="s">
        <v>390</v>
      </c>
      <c r="D380" s="184" t="s">
        <v>132</v>
      </c>
      <c r="E380" s="185" t="s">
        <v>534</v>
      </c>
      <c r="F380" s="186" t="s">
        <v>535</v>
      </c>
      <c r="G380" s="187" t="s">
        <v>141</v>
      </c>
      <c r="H380" s="188">
        <v>35.653</v>
      </c>
      <c r="I380" s="189"/>
      <c r="J380" s="190">
        <f>ROUND(I380*H380,2)</f>
        <v>0</v>
      </c>
      <c r="K380" s="191"/>
      <c r="L380" s="40"/>
      <c r="M380" s="192" t="s">
        <v>1</v>
      </c>
      <c r="N380" s="193" t="s">
        <v>38</v>
      </c>
      <c r="O380" s="72"/>
      <c r="P380" s="194">
        <f>O380*H380</f>
        <v>0</v>
      </c>
      <c r="Q380" s="194">
        <v>0</v>
      </c>
      <c r="R380" s="194">
        <f>Q380*H380</f>
        <v>0</v>
      </c>
      <c r="S380" s="194">
        <v>0</v>
      </c>
      <c r="T380" s="195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6" t="s">
        <v>215</v>
      </c>
      <c r="AT380" s="196" t="s">
        <v>132</v>
      </c>
      <c r="AU380" s="196" t="s">
        <v>82</v>
      </c>
      <c r="AY380" s="18" t="s">
        <v>129</v>
      </c>
      <c r="BE380" s="197">
        <f>IF(N380="základní",J380,0)</f>
        <v>0</v>
      </c>
      <c r="BF380" s="197">
        <f>IF(N380="snížená",J380,0)</f>
        <v>0</v>
      </c>
      <c r="BG380" s="197">
        <f>IF(N380="zákl. přenesená",J380,0)</f>
        <v>0</v>
      </c>
      <c r="BH380" s="197">
        <f>IF(N380="sníž. přenesená",J380,0)</f>
        <v>0</v>
      </c>
      <c r="BI380" s="197">
        <f>IF(N380="nulová",J380,0)</f>
        <v>0</v>
      </c>
      <c r="BJ380" s="18" t="s">
        <v>80</v>
      </c>
      <c r="BK380" s="197">
        <f>ROUND(I380*H380,2)</f>
        <v>0</v>
      </c>
      <c r="BL380" s="18" t="s">
        <v>215</v>
      </c>
      <c r="BM380" s="196" t="s">
        <v>536</v>
      </c>
    </row>
    <row r="381" spans="1:65" s="2" customFormat="1" ht="16.5" customHeight="1">
      <c r="A381" s="35"/>
      <c r="B381" s="36"/>
      <c r="C381" s="184" t="s">
        <v>537</v>
      </c>
      <c r="D381" s="184" t="s">
        <v>132</v>
      </c>
      <c r="E381" s="185" t="s">
        <v>538</v>
      </c>
      <c r="F381" s="186" t="s">
        <v>539</v>
      </c>
      <c r="G381" s="187" t="s">
        <v>303</v>
      </c>
      <c r="H381" s="253"/>
      <c r="I381" s="189"/>
      <c r="J381" s="190">
        <f>ROUND(I381*H381,2)</f>
        <v>0</v>
      </c>
      <c r="K381" s="191"/>
      <c r="L381" s="40"/>
      <c r="M381" s="192" t="s">
        <v>1</v>
      </c>
      <c r="N381" s="193" t="s">
        <v>38</v>
      </c>
      <c r="O381" s="72"/>
      <c r="P381" s="194">
        <f>O381*H381</f>
        <v>0</v>
      </c>
      <c r="Q381" s="194">
        <v>0</v>
      </c>
      <c r="R381" s="194">
        <f>Q381*H381</f>
        <v>0</v>
      </c>
      <c r="S381" s="194">
        <v>0</v>
      </c>
      <c r="T381" s="19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6" t="s">
        <v>215</v>
      </c>
      <c r="AT381" s="196" t="s">
        <v>132</v>
      </c>
      <c r="AU381" s="196" t="s">
        <v>82</v>
      </c>
      <c r="AY381" s="18" t="s">
        <v>129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18" t="s">
        <v>80</v>
      </c>
      <c r="BK381" s="197">
        <f>ROUND(I381*H381,2)</f>
        <v>0</v>
      </c>
      <c r="BL381" s="18" t="s">
        <v>215</v>
      </c>
      <c r="BM381" s="196" t="s">
        <v>540</v>
      </c>
    </row>
    <row r="382" spans="2:63" s="12" customFormat="1" ht="22.9" customHeight="1">
      <c r="B382" s="168"/>
      <c r="C382" s="169"/>
      <c r="D382" s="170" t="s">
        <v>72</v>
      </c>
      <c r="E382" s="182" t="s">
        <v>541</v>
      </c>
      <c r="F382" s="182" t="s">
        <v>542</v>
      </c>
      <c r="G382" s="169"/>
      <c r="H382" s="169"/>
      <c r="I382" s="172"/>
      <c r="J382" s="183">
        <f>BK382</f>
        <v>0</v>
      </c>
      <c r="K382" s="169"/>
      <c r="L382" s="174"/>
      <c r="M382" s="175"/>
      <c r="N382" s="176"/>
      <c r="O382" s="176"/>
      <c r="P382" s="177">
        <f>SUM(P383:P384)</f>
        <v>0</v>
      </c>
      <c r="Q382" s="176"/>
      <c r="R382" s="177">
        <f>SUM(R383:R384)</f>
        <v>0.04456625</v>
      </c>
      <c r="S382" s="176"/>
      <c r="T382" s="178">
        <f>SUM(T383:T384)</f>
        <v>0</v>
      </c>
      <c r="AR382" s="179" t="s">
        <v>82</v>
      </c>
      <c r="AT382" s="180" t="s">
        <v>72</v>
      </c>
      <c r="AU382" s="180" t="s">
        <v>80</v>
      </c>
      <c r="AY382" s="179" t="s">
        <v>129</v>
      </c>
      <c r="BK382" s="181">
        <f>SUM(BK383:BK384)</f>
        <v>0</v>
      </c>
    </row>
    <row r="383" spans="1:65" s="2" customFormat="1" ht="16.5" customHeight="1">
      <c r="A383" s="35"/>
      <c r="B383" s="36"/>
      <c r="C383" s="184" t="s">
        <v>177</v>
      </c>
      <c r="D383" s="184" t="s">
        <v>132</v>
      </c>
      <c r="E383" s="185" t="s">
        <v>543</v>
      </c>
      <c r="F383" s="186" t="s">
        <v>544</v>
      </c>
      <c r="G383" s="187" t="s">
        <v>141</v>
      </c>
      <c r="H383" s="188">
        <v>35.653</v>
      </c>
      <c r="I383" s="189"/>
      <c r="J383" s="190">
        <f>ROUND(I383*H383,2)</f>
        <v>0</v>
      </c>
      <c r="K383" s="191"/>
      <c r="L383" s="40"/>
      <c r="M383" s="192" t="s">
        <v>1</v>
      </c>
      <c r="N383" s="193" t="s">
        <v>38</v>
      </c>
      <c r="O383" s="72"/>
      <c r="P383" s="194">
        <f>O383*H383</f>
        <v>0</v>
      </c>
      <c r="Q383" s="194">
        <v>0.00125</v>
      </c>
      <c r="R383" s="194">
        <f>Q383*H383</f>
        <v>0.04456625</v>
      </c>
      <c r="S383" s="194">
        <v>0</v>
      </c>
      <c r="T383" s="195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6" t="s">
        <v>215</v>
      </c>
      <c r="AT383" s="196" t="s">
        <v>132</v>
      </c>
      <c r="AU383" s="196" t="s">
        <v>82</v>
      </c>
      <c r="AY383" s="18" t="s">
        <v>129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18" t="s">
        <v>80</v>
      </c>
      <c r="BK383" s="197">
        <f>ROUND(I383*H383,2)</f>
        <v>0</v>
      </c>
      <c r="BL383" s="18" t="s">
        <v>215</v>
      </c>
      <c r="BM383" s="196" t="s">
        <v>545</v>
      </c>
    </row>
    <row r="384" spans="1:65" s="2" customFormat="1" ht="24.2" customHeight="1">
      <c r="A384" s="35"/>
      <c r="B384" s="36"/>
      <c r="C384" s="184" t="s">
        <v>546</v>
      </c>
      <c r="D384" s="184" t="s">
        <v>132</v>
      </c>
      <c r="E384" s="185" t="s">
        <v>547</v>
      </c>
      <c r="F384" s="186" t="s">
        <v>548</v>
      </c>
      <c r="G384" s="187" t="s">
        <v>188</v>
      </c>
      <c r="H384" s="188">
        <v>0.045</v>
      </c>
      <c r="I384" s="189"/>
      <c r="J384" s="190">
        <f>ROUND(I384*H384,2)</f>
        <v>0</v>
      </c>
      <c r="K384" s="191"/>
      <c r="L384" s="40"/>
      <c r="M384" s="192" t="s">
        <v>1</v>
      </c>
      <c r="N384" s="193" t="s">
        <v>38</v>
      </c>
      <c r="O384" s="72"/>
      <c r="P384" s="194">
        <f>O384*H384</f>
        <v>0</v>
      </c>
      <c r="Q384" s="194">
        <v>0</v>
      </c>
      <c r="R384" s="194">
        <f>Q384*H384</f>
        <v>0</v>
      </c>
      <c r="S384" s="194">
        <v>0</v>
      </c>
      <c r="T384" s="195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6" t="s">
        <v>215</v>
      </c>
      <c r="AT384" s="196" t="s">
        <v>132</v>
      </c>
      <c r="AU384" s="196" t="s">
        <v>82</v>
      </c>
      <c r="AY384" s="18" t="s">
        <v>129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18" t="s">
        <v>80</v>
      </c>
      <c r="BK384" s="197">
        <f>ROUND(I384*H384,2)</f>
        <v>0</v>
      </c>
      <c r="BL384" s="18" t="s">
        <v>215</v>
      </c>
      <c r="BM384" s="196" t="s">
        <v>549</v>
      </c>
    </row>
    <row r="385" spans="2:63" s="12" customFormat="1" ht="22.9" customHeight="1">
      <c r="B385" s="168"/>
      <c r="C385" s="169"/>
      <c r="D385" s="170" t="s">
        <v>72</v>
      </c>
      <c r="E385" s="182" t="s">
        <v>550</v>
      </c>
      <c r="F385" s="182" t="s">
        <v>551</v>
      </c>
      <c r="G385" s="169"/>
      <c r="H385" s="169"/>
      <c r="I385" s="172"/>
      <c r="J385" s="183">
        <f>BK385</f>
        <v>0</v>
      </c>
      <c r="K385" s="169"/>
      <c r="L385" s="174"/>
      <c r="M385" s="175"/>
      <c r="N385" s="176"/>
      <c r="O385" s="176"/>
      <c r="P385" s="177">
        <f>SUM(P386:P421)</f>
        <v>0</v>
      </c>
      <c r="Q385" s="176"/>
      <c r="R385" s="177">
        <f>SUM(R386:R421)</f>
        <v>1.0631907</v>
      </c>
      <c r="S385" s="176"/>
      <c r="T385" s="178">
        <f>SUM(T386:T421)</f>
        <v>0</v>
      </c>
      <c r="AR385" s="179" t="s">
        <v>82</v>
      </c>
      <c r="AT385" s="180" t="s">
        <v>72</v>
      </c>
      <c r="AU385" s="180" t="s">
        <v>80</v>
      </c>
      <c r="AY385" s="179" t="s">
        <v>129</v>
      </c>
      <c r="BK385" s="181">
        <f>SUM(BK386:BK421)</f>
        <v>0</v>
      </c>
    </row>
    <row r="386" spans="1:65" s="2" customFormat="1" ht="16.5" customHeight="1">
      <c r="A386" s="35"/>
      <c r="B386" s="36"/>
      <c r="C386" s="184" t="s">
        <v>151</v>
      </c>
      <c r="D386" s="184" t="s">
        <v>132</v>
      </c>
      <c r="E386" s="185" t="s">
        <v>552</v>
      </c>
      <c r="F386" s="186" t="s">
        <v>553</v>
      </c>
      <c r="G386" s="187" t="s">
        <v>141</v>
      </c>
      <c r="H386" s="188">
        <v>97.705</v>
      </c>
      <c r="I386" s="189"/>
      <c r="J386" s="190">
        <f>ROUND(I386*H386,2)</f>
        <v>0</v>
      </c>
      <c r="K386" s="191"/>
      <c r="L386" s="40"/>
      <c r="M386" s="192" t="s">
        <v>1</v>
      </c>
      <c r="N386" s="193" t="s">
        <v>38</v>
      </c>
      <c r="O386" s="72"/>
      <c r="P386" s="194">
        <f>O386*H386</f>
        <v>0</v>
      </c>
      <c r="Q386" s="194">
        <v>0</v>
      </c>
      <c r="R386" s="194">
        <f>Q386*H386</f>
        <v>0</v>
      </c>
      <c r="S386" s="194">
        <v>0</v>
      </c>
      <c r="T386" s="195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6" t="s">
        <v>215</v>
      </c>
      <c r="AT386" s="196" t="s">
        <v>132</v>
      </c>
      <c r="AU386" s="196" t="s">
        <v>82</v>
      </c>
      <c r="AY386" s="18" t="s">
        <v>129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18" t="s">
        <v>80</v>
      </c>
      <c r="BK386" s="197">
        <f>ROUND(I386*H386,2)</f>
        <v>0</v>
      </c>
      <c r="BL386" s="18" t="s">
        <v>215</v>
      </c>
      <c r="BM386" s="196" t="s">
        <v>554</v>
      </c>
    </row>
    <row r="387" spans="1:65" s="2" customFormat="1" ht="16.5" customHeight="1">
      <c r="A387" s="35"/>
      <c r="B387" s="36"/>
      <c r="C387" s="242" t="s">
        <v>555</v>
      </c>
      <c r="D387" s="242" t="s">
        <v>221</v>
      </c>
      <c r="E387" s="243" t="s">
        <v>556</v>
      </c>
      <c r="F387" s="244" t="s">
        <v>557</v>
      </c>
      <c r="G387" s="245" t="s">
        <v>141</v>
      </c>
      <c r="H387" s="246">
        <v>74.349</v>
      </c>
      <c r="I387" s="247"/>
      <c r="J387" s="248">
        <f>ROUND(I387*H387,2)</f>
        <v>0</v>
      </c>
      <c r="K387" s="249"/>
      <c r="L387" s="250"/>
      <c r="M387" s="251" t="s">
        <v>1</v>
      </c>
      <c r="N387" s="252" t="s">
        <v>38</v>
      </c>
      <c r="O387" s="72"/>
      <c r="P387" s="194">
        <f>O387*H387</f>
        <v>0</v>
      </c>
      <c r="Q387" s="194">
        <v>0.0098</v>
      </c>
      <c r="R387" s="194">
        <f>Q387*H387</f>
        <v>0.7286202</v>
      </c>
      <c r="S387" s="194">
        <v>0</v>
      </c>
      <c r="T387" s="19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6" t="s">
        <v>201</v>
      </c>
      <c r="AT387" s="196" t="s">
        <v>221</v>
      </c>
      <c r="AU387" s="196" t="s">
        <v>82</v>
      </c>
      <c r="AY387" s="18" t="s">
        <v>129</v>
      </c>
      <c r="BE387" s="197">
        <f>IF(N387="základní",J387,0)</f>
        <v>0</v>
      </c>
      <c r="BF387" s="197">
        <f>IF(N387="snížená",J387,0)</f>
        <v>0</v>
      </c>
      <c r="BG387" s="197">
        <f>IF(N387="zákl. přenesená",J387,0)</f>
        <v>0</v>
      </c>
      <c r="BH387" s="197">
        <f>IF(N387="sníž. přenesená",J387,0)</f>
        <v>0</v>
      </c>
      <c r="BI387" s="197">
        <f>IF(N387="nulová",J387,0)</f>
        <v>0</v>
      </c>
      <c r="BJ387" s="18" t="s">
        <v>80</v>
      </c>
      <c r="BK387" s="197">
        <f>ROUND(I387*H387,2)</f>
        <v>0</v>
      </c>
      <c r="BL387" s="18" t="s">
        <v>215</v>
      </c>
      <c r="BM387" s="196" t="s">
        <v>558</v>
      </c>
    </row>
    <row r="388" spans="2:51" s="13" customFormat="1" ht="12">
      <c r="B388" s="198"/>
      <c r="C388" s="199"/>
      <c r="D388" s="200" t="s">
        <v>148</v>
      </c>
      <c r="E388" s="199"/>
      <c r="F388" s="202" t="s">
        <v>559</v>
      </c>
      <c r="G388" s="199"/>
      <c r="H388" s="203">
        <v>74.349</v>
      </c>
      <c r="I388" s="204"/>
      <c r="J388" s="199"/>
      <c r="K388" s="199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148</v>
      </c>
      <c r="AU388" s="209" t="s">
        <v>82</v>
      </c>
      <c r="AV388" s="13" t="s">
        <v>82</v>
      </c>
      <c r="AW388" s="13" t="s">
        <v>4</v>
      </c>
      <c r="AX388" s="13" t="s">
        <v>80</v>
      </c>
      <c r="AY388" s="209" t="s">
        <v>129</v>
      </c>
    </row>
    <row r="389" spans="1:65" s="2" customFormat="1" ht="24.2" customHeight="1">
      <c r="A389" s="35"/>
      <c r="B389" s="36"/>
      <c r="C389" s="184" t="s">
        <v>560</v>
      </c>
      <c r="D389" s="184" t="s">
        <v>132</v>
      </c>
      <c r="E389" s="185" t="s">
        <v>561</v>
      </c>
      <c r="F389" s="186" t="s">
        <v>562</v>
      </c>
      <c r="G389" s="187" t="s">
        <v>141</v>
      </c>
      <c r="H389" s="188">
        <v>67.59</v>
      </c>
      <c r="I389" s="189"/>
      <c r="J389" s="190">
        <f>ROUND(I389*H389,2)</f>
        <v>0</v>
      </c>
      <c r="K389" s="191"/>
      <c r="L389" s="40"/>
      <c r="M389" s="192" t="s">
        <v>1</v>
      </c>
      <c r="N389" s="193" t="s">
        <v>38</v>
      </c>
      <c r="O389" s="72"/>
      <c r="P389" s="194">
        <f>O389*H389</f>
        <v>0</v>
      </c>
      <c r="Q389" s="194">
        <v>0.00495</v>
      </c>
      <c r="R389" s="194">
        <f>Q389*H389</f>
        <v>0.33457050000000005</v>
      </c>
      <c r="S389" s="194">
        <v>0</v>
      </c>
      <c r="T389" s="19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6" t="s">
        <v>215</v>
      </c>
      <c r="AT389" s="196" t="s">
        <v>132</v>
      </c>
      <c r="AU389" s="196" t="s">
        <v>82</v>
      </c>
      <c r="AY389" s="18" t="s">
        <v>129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18" t="s">
        <v>80</v>
      </c>
      <c r="BK389" s="197">
        <f>ROUND(I389*H389,2)</f>
        <v>0</v>
      </c>
      <c r="BL389" s="18" t="s">
        <v>215</v>
      </c>
      <c r="BM389" s="196" t="s">
        <v>563</v>
      </c>
    </row>
    <row r="390" spans="1:65" s="2" customFormat="1" ht="16.5" customHeight="1">
      <c r="A390" s="35"/>
      <c r="B390" s="36"/>
      <c r="C390" s="184" t="s">
        <v>564</v>
      </c>
      <c r="D390" s="184" t="s">
        <v>132</v>
      </c>
      <c r="E390" s="185" t="s">
        <v>565</v>
      </c>
      <c r="F390" s="186" t="s">
        <v>566</v>
      </c>
      <c r="G390" s="187" t="s">
        <v>141</v>
      </c>
      <c r="H390" s="188">
        <v>2.16</v>
      </c>
      <c r="I390" s="189"/>
      <c r="J390" s="190">
        <f>ROUND(I390*H390,2)</f>
        <v>0</v>
      </c>
      <c r="K390" s="191"/>
      <c r="L390" s="40"/>
      <c r="M390" s="192" t="s">
        <v>1</v>
      </c>
      <c r="N390" s="193" t="s">
        <v>38</v>
      </c>
      <c r="O390" s="72"/>
      <c r="P390" s="194">
        <f>O390*H390</f>
        <v>0</v>
      </c>
      <c r="Q390" s="194">
        <v>0</v>
      </c>
      <c r="R390" s="194">
        <f>Q390*H390</f>
        <v>0</v>
      </c>
      <c r="S390" s="194">
        <v>0</v>
      </c>
      <c r="T390" s="195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6" t="s">
        <v>215</v>
      </c>
      <c r="AT390" s="196" t="s">
        <v>132</v>
      </c>
      <c r="AU390" s="196" t="s">
        <v>82</v>
      </c>
      <c r="AY390" s="18" t="s">
        <v>129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18" t="s">
        <v>80</v>
      </c>
      <c r="BK390" s="197">
        <f>ROUND(I390*H390,2)</f>
        <v>0</v>
      </c>
      <c r="BL390" s="18" t="s">
        <v>215</v>
      </c>
      <c r="BM390" s="196" t="s">
        <v>567</v>
      </c>
    </row>
    <row r="391" spans="2:51" s="15" customFormat="1" ht="12">
      <c r="B391" s="221"/>
      <c r="C391" s="222"/>
      <c r="D391" s="200" t="s">
        <v>148</v>
      </c>
      <c r="E391" s="223" t="s">
        <v>1</v>
      </c>
      <c r="F391" s="224" t="s">
        <v>156</v>
      </c>
      <c r="G391" s="222"/>
      <c r="H391" s="223" t="s">
        <v>1</v>
      </c>
      <c r="I391" s="225"/>
      <c r="J391" s="222"/>
      <c r="K391" s="222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148</v>
      </c>
      <c r="AU391" s="230" t="s">
        <v>82</v>
      </c>
      <c r="AV391" s="15" t="s">
        <v>80</v>
      </c>
      <c r="AW391" s="15" t="s">
        <v>30</v>
      </c>
      <c r="AX391" s="15" t="s">
        <v>73</v>
      </c>
      <c r="AY391" s="230" t="s">
        <v>129</v>
      </c>
    </row>
    <row r="392" spans="2:51" s="13" customFormat="1" ht="12">
      <c r="B392" s="198"/>
      <c r="C392" s="199"/>
      <c r="D392" s="200" t="s">
        <v>148</v>
      </c>
      <c r="E392" s="201" t="s">
        <v>1</v>
      </c>
      <c r="F392" s="202" t="s">
        <v>568</v>
      </c>
      <c r="G392" s="199"/>
      <c r="H392" s="203">
        <v>1.08</v>
      </c>
      <c r="I392" s="204"/>
      <c r="J392" s="199"/>
      <c r="K392" s="199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148</v>
      </c>
      <c r="AU392" s="209" t="s">
        <v>82</v>
      </c>
      <c r="AV392" s="13" t="s">
        <v>82</v>
      </c>
      <c r="AW392" s="13" t="s">
        <v>30</v>
      </c>
      <c r="AX392" s="13" t="s">
        <v>73</v>
      </c>
      <c r="AY392" s="209" t="s">
        <v>129</v>
      </c>
    </row>
    <row r="393" spans="2:51" s="13" customFormat="1" ht="12">
      <c r="B393" s="198"/>
      <c r="C393" s="199"/>
      <c r="D393" s="200" t="s">
        <v>148</v>
      </c>
      <c r="E393" s="201" t="s">
        <v>1</v>
      </c>
      <c r="F393" s="202" t="s">
        <v>569</v>
      </c>
      <c r="G393" s="199"/>
      <c r="H393" s="203">
        <v>1.08</v>
      </c>
      <c r="I393" s="204"/>
      <c r="J393" s="199"/>
      <c r="K393" s="199"/>
      <c r="L393" s="205"/>
      <c r="M393" s="206"/>
      <c r="N393" s="207"/>
      <c r="O393" s="207"/>
      <c r="P393" s="207"/>
      <c r="Q393" s="207"/>
      <c r="R393" s="207"/>
      <c r="S393" s="207"/>
      <c r="T393" s="208"/>
      <c r="AT393" s="209" t="s">
        <v>148</v>
      </c>
      <c r="AU393" s="209" t="s">
        <v>82</v>
      </c>
      <c r="AV393" s="13" t="s">
        <v>82</v>
      </c>
      <c r="AW393" s="13" t="s">
        <v>30</v>
      </c>
      <c r="AX393" s="13" t="s">
        <v>73</v>
      </c>
      <c r="AY393" s="209" t="s">
        <v>129</v>
      </c>
    </row>
    <row r="394" spans="2:51" s="14" customFormat="1" ht="12">
      <c r="B394" s="210"/>
      <c r="C394" s="211"/>
      <c r="D394" s="200" t="s">
        <v>148</v>
      </c>
      <c r="E394" s="212" t="s">
        <v>1</v>
      </c>
      <c r="F394" s="213" t="s">
        <v>150</v>
      </c>
      <c r="G394" s="211"/>
      <c r="H394" s="214">
        <v>2.16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148</v>
      </c>
      <c r="AU394" s="220" t="s">
        <v>82</v>
      </c>
      <c r="AV394" s="14" t="s">
        <v>136</v>
      </c>
      <c r="AW394" s="14" t="s">
        <v>30</v>
      </c>
      <c r="AX394" s="14" t="s">
        <v>80</v>
      </c>
      <c r="AY394" s="220" t="s">
        <v>129</v>
      </c>
    </row>
    <row r="395" spans="1:65" s="2" customFormat="1" ht="16.5" customHeight="1">
      <c r="A395" s="35"/>
      <c r="B395" s="36"/>
      <c r="C395" s="242" t="s">
        <v>570</v>
      </c>
      <c r="D395" s="242" t="s">
        <v>221</v>
      </c>
      <c r="E395" s="243" t="s">
        <v>571</v>
      </c>
      <c r="F395" s="244" t="s">
        <v>572</v>
      </c>
      <c r="G395" s="245" t="s">
        <v>141</v>
      </c>
      <c r="H395" s="246">
        <v>2.376</v>
      </c>
      <c r="I395" s="247"/>
      <c r="J395" s="248">
        <f>ROUND(I395*H395,2)</f>
        <v>0</v>
      </c>
      <c r="K395" s="249"/>
      <c r="L395" s="250"/>
      <c r="M395" s="251" t="s">
        <v>1</v>
      </c>
      <c r="N395" s="252" t="s">
        <v>38</v>
      </c>
      <c r="O395" s="72"/>
      <c r="P395" s="194">
        <f>O395*H395</f>
        <v>0</v>
      </c>
      <c r="Q395" s="194">
        <v>0</v>
      </c>
      <c r="R395" s="194">
        <f>Q395*H395</f>
        <v>0</v>
      </c>
      <c r="S395" s="194">
        <v>0</v>
      </c>
      <c r="T395" s="195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6" t="s">
        <v>201</v>
      </c>
      <c r="AT395" s="196" t="s">
        <v>221</v>
      </c>
      <c r="AU395" s="196" t="s">
        <v>82</v>
      </c>
      <c r="AY395" s="18" t="s">
        <v>129</v>
      </c>
      <c r="BE395" s="197">
        <f>IF(N395="základní",J395,0)</f>
        <v>0</v>
      </c>
      <c r="BF395" s="197">
        <f>IF(N395="snížená",J395,0)</f>
        <v>0</v>
      </c>
      <c r="BG395" s="197">
        <f>IF(N395="zákl. přenesená",J395,0)</f>
        <v>0</v>
      </c>
      <c r="BH395" s="197">
        <f>IF(N395="sníž. přenesená",J395,0)</f>
        <v>0</v>
      </c>
      <c r="BI395" s="197">
        <f>IF(N395="nulová",J395,0)</f>
        <v>0</v>
      </c>
      <c r="BJ395" s="18" t="s">
        <v>80</v>
      </c>
      <c r="BK395" s="197">
        <f>ROUND(I395*H395,2)</f>
        <v>0</v>
      </c>
      <c r="BL395" s="18" t="s">
        <v>215</v>
      </c>
      <c r="BM395" s="196" t="s">
        <v>573</v>
      </c>
    </row>
    <row r="396" spans="2:51" s="13" customFormat="1" ht="12">
      <c r="B396" s="198"/>
      <c r="C396" s="199"/>
      <c r="D396" s="200" t="s">
        <v>148</v>
      </c>
      <c r="E396" s="201" t="s">
        <v>1</v>
      </c>
      <c r="F396" s="202" t="s">
        <v>574</v>
      </c>
      <c r="G396" s="199"/>
      <c r="H396" s="203">
        <v>2.376</v>
      </c>
      <c r="I396" s="204"/>
      <c r="J396" s="199"/>
      <c r="K396" s="199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148</v>
      </c>
      <c r="AU396" s="209" t="s">
        <v>82</v>
      </c>
      <c r="AV396" s="13" t="s">
        <v>82</v>
      </c>
      <c r="AW396" s="13" t="s">
        <v>30</v>
      </c>
      <c r="AX396" s="13" t="s">
        <v>73</v>
      </c>
      <c r="AY396" s="209" t="s">
        <v>129</v>
      </c>
    </row>
    <row r="397" spans="2:51" s="14" customFormat="1" ht="12">
      <c r="B397" s="210"/>
      <c r="C397" s="211"/>
      <c r="D397" s="200" t="s">
        <v>148</v>
      </c>
      <c r="E397" s="212" t="s">
        <v>1</v>
      </c>
      <c r="F397" s="213" t="s">
        <v>150</v>
      </c>
      <c r="G397" s="211"/>
      <c r="H397" s="214">
        <v>2.376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148</v>
      </c>
      <c r="AU397" s="220" t="s">
        <v>82</v>
      </c>
      <c r="AV397" s="14" t="s">
        <v>136</v>
      </c>
      <c r="AW397" s="14" t="s">
        <v>30</v>
      </c>
      <c r="AX397" s="14" t="s">
        <v>80</v>
      </c>
      <c r="AY397" s="220" t="s">
        <v>129</v>
      </c>
    </row>
    <row r="398" spans="1:65" s="2" customFormat="1" ht="16.5" customHeight="1">
      <c r="A398" s="35"/>
      <c r="B398" s="36"/>
      <c r="C398" s="184" t="s">
        <v>575</v>
      </c>
      <c r="D398" s="184" t="s">
        <v>132</v>
      </c>
      <c r="E398" s="185" t="s">
        <v>576</v>
      </c>
      <c r="F398" s="186" t="s">
        <v>577</v>
      </c>
      <c r="G398" s="187" t="s">
        <v>315</v>
      </c>
      <c r="H398" s="188">
        <v>6</v>
      </c>
      <c r="I398" s="189"/>
      <c r="J398" s="190">
        <f>ROUND(I398*H398,2)</f>
        <v>0</v>
      </c>
      <c r="K398" s="191"/>
      <c r="L398" s="40"/>
      <c r="M398" s="192" t="s">
        <v>1</v>
      </c>
      <c r="N398" s="193" t="s">
        <v>38</v>
      </c>
      <c r="O398" s="72"/>
      <c r="P398" s="194">
        <f>O398*H398</f>
        <v>0</v>
      </c>
      <c r="Q398" s="194">
        <v>0</v>
      </c>
      <c r="R398" s="194">
        <f>Q398*H398</f>
        <v>0</v>
      </c>
      <c r="S398" s="194">
        <v>0</v>
      </c>
      <c r="T398" s="195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6" t="s">
        <v>215</v>
      </c>
      <c r="AT398" s="196" t="s">
        <v>132</v>
      </c>
      <c r="AU398" s="196" t="s">
        <v>82</v>
      </c>
      <c r="AY398" s="18" t="s">
        <v>129</v>
      </c>
      <c r="BE398" s="197">
        <f>IF(N398="základní",J398,0)</f>
        <v>0</v>
      </c>
      <c r="BF398" s="197">
        <f>IF(N398="snížená",J398,0)</f>
        <v>0</v>
      </c>
      <c r="BG398" s="197">
        <f>IF(N398="zákl. přenesená",J398,0)</f>
        <v>0</v>
      </c>
      <c r="BH398" s="197">
        <f>IF(N398="sníž. přenesená",J398,0)</f>
        <v>0</v>
      </c>
      <c r="BI398" s="197">
        <f>IF(N398="nulová",J398,0)</f>
        <v>0</v>
      </c>
      <c r="BJ398" s="18" t="s">
        <v>80</v>
      </c>
      <c r="BK398" s="197">
        <f>ROUND(I398*H398,2)</f>
        <v>0</v>
      </c>
      <c r="BL398" s="18" t="s">
        <v>215</v>
      </c>
      <c r="BM398" s="196" t="s">
        <v>578</v>
      </c>
    </row>
    <row r="399" spans="2:51" s="15" customFormat="1" ht="12">
      <c r="B399" s="221"/>
      <c r="C399" s="222"/>
      <c r="D399" s="200" t="s">
        <v>148</v>
      </c>
      <c r="E399" s="223" t="s">
        <v>1</v>
      </c>
      <c r="F399" s="224" t="s">
        <v>156</v>
      </c>
      <c r="G399" s="222"/>
      <c r="H399" s="223" t="s">
        <v>1</v>
      </c>
      <c r="I399" s="225"/>
      <c r="J399" s="222"/>
      <c r="K399" s="222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148</v>
      </c>
      <c r="AU399" s="230" t="s">
        <v>82</v>
      </c>
      <c r="AV399" s="15" t="s">
        <v>80</v>
      </c>
      <c r="AW399" s="15" t="s">
        <v>30</v>
      </c>
      <c r="AX399" s="15" t="s">
        <v>73</v>
      </c>
      <c r="AY399" s="230" t="s">
        <v>129</v>
      </c>
    </row>
    <row r="400" spans="2:51" s="13" customFormat="1" ht="12">
      <c r="B400" s="198"/>
      <c r="C400" s="199"/>
      <c r="D400" s="200" t="s">
        <v>148</v>
      </c>
      <c r="E400" s="201" t="s">
        <v>1</v>
      </c>
      <c r="F400" s="202" t="s">
        <v>579</v>
      </c>
      <c r="G400" s="199"/>
      <c r="H400" s="203">
        <v>4</v>
      </c>
      <c r="I400" s="204"/>
      <c r="J400" s="199"/>
      <c r="K400" s="199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148</v>
      </c>
      <c r="AU400" s="209" t="s">
        <v>82</v>
      </c>
      <c r="AV400" s="13" t="s">
        <v>82</v>
      </c>
      <c r="AW400" s="13" t="s">
        <v>30</v>
      </c>
      <c r="AX400" s="13" t="s">
        <v>73</v>
      </c>
      <c r="AY400" s="209" t="s">
        <v>129</v>
      </c>
    </row>
    <row r="401" spans="2:51" s="13" customFormat="1" ht="12">
      <c r="B401" s="198"/>
      <c r="C401" s="199"/>
      <c r="D401" s="200" t="s">
        <v>148</v>
      </c>
      <c r="E401" s="201" t="s">
        <v>1</v>
      </c>
      <c r="F401" s="202" t="s">
        <v>580</v>
      </c>
      <c r="G401" s="199"/>
      <c r="H401" s="203">
        <v>2</v>
      </c>
      <c r="I401" s="204"/>
      <c r="J401" s="199"/>
      <c r="K401" s="199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148</v>
      </c>
      <c r="AU401" s="209" t="s">
        <v>82</v>
      </c>
      <c r="AV401" s="13" t="s">
        <v>82</v>
      </c>
      <c r="AW401" s="13" t="s">
        <v>30</v>
      </c>
      <c r="AX401" s="13" t="s">
        <v>73</v>
      </c>
      <c r="AY401" s="209" t="s">
        <v>129</v>
      </c>
    </row>
    <row r="402" spans="2:51" s="14" customFormat="1" ht="12">
      <c r="B402" s="210"/>
      <c r="C402" s="211"/>
      <c r="D402" s="200" t="s">
        <v>148</v>
      </c>
      <c r="E402" s="212" t="s">
        <v>1</v>
      </c>
      <c r="F402" s="213" t="s">
        <v>150</v>
      </c>
      <c r="G402" s="211"/>
      <c r="H402" s="214">
        <v>6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148</v>
      </c>
      <c r="AU402" s="220" t="s">
        <v>82</v>
      </c>
      <c r="AV402" s="14" t="s">
        <v>136</v>
      </c>
      <c r="AW402" s="14" t="s">
        <v>30</v>
      </c>
      <c r="AX402" s="14" t="s">
        <v>80</v>
      </c>
      <c r="AY402" s="220" t="s">
        <v>129</v>
      </c>
    </row>
    <row r="403" spans="1:65" s="2" customFormat="1" ht="16.5" customHeight="1">
      <c r="A403" s="35"/>
      <c r="B403" s="36"/>
      <c r="C403" s="184" t="s">
        <v>401</v>
      </c>
      <c r="D403" s="184" t="s">
        <v>132</v>
      </c>
      <c r="E403" s="185" t="s">
        <v>581</v>
      </c>
      <c r="F403" s="186" t="s">
        <v>582</v>
      </c>
      <c r="G403" s="187" t="s">
        <v>315</v>
      </c>
      <c r="H403" s="188">
        <v>49.65</v>
      </c>
      <c r="I403" s="189"/>
      <c r="J403" s="190">
        <f>ROUND(I403*H403,2)</f>
        <v>0</v>
      </c>
      <c r="K403" s="191"/>
      <c r="L403" s="40"/>
      <c r="M403" s="192" t="s">
        <v>1</v>
      </c>
      <c r="N403" s="193" t="s">
        <v>38</v>
      </c>
      <c r="O403" s="72"/>
      <c r="P403" s="194">
        <f>O403*H403</f>
        <v>0</v>
      </c>
      <c r="Q403" s="194">
        <v>0</v>
      </c>
      <c r="R403" s="194">
        <f>Q403*H403</f>
        <v>0</v>
      </c>
      <c r="S403" s="194">
        <v>0</v>
      </c>
      <c r="T403" s="195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6" t="s">
        <v>215</v>
      </c>
      <c r="AT403" s="196" t="s">
        <v>132</v>
      </c>
      <c r="AU403" s="196" t="s">
        <v>82</v>
      </c>
      <c r="AY403" s="18" t="s">
        <v>129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18" t="s">
        <v>80</v>
      </c>
      <c r="BK403" s="197">
        <f>ROUND(I403*H403,2)</f>
        <v>0</v>
      </c>
      <c r="BL403" s="18" t="s">
        <v>215</v>
      </c>
      <c r="BM403" s="196" t="s">
        <v>583</v>
      </c>
    </row>
    <row r="404" spans="2:51" s="15" customFormat="1" ht="12">
      <c r="B404" s="221"/>
      <c r="C404" s="222"/>
      <c r="D404" s="200" t="s">
        <v>148</v>
      </c>
      <c r="E404" s="223" t="s">
        <v>1</v>
      </c>
      <c r="F404" s="224" t="s">
        <v>156</v>
      </c>
      <c r="G404" s="222"/>
      <c r="H404" s="223" t="s">
        <v>1</v>
      </c>
      <c r="I404" s="225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148</v>
      </c>
      <c r="AU404" s="230" t="s">
        <v>82</v>
      </c>
      <c r="AV404" s="15" t="s">
        <v>80</v>
      </c>
      <c r="AW404" s="15" t="s">
        <v>30</v>
      </c>
      <c r="AX404" s="15" t="s">
        <v>73</v>
      </c>
      <c r="AY404" s="230" t="s">
        <v>129</v>
      </c>
    </row>
    <row r="405" spans="2:51" s="15" customFormat="1" ht="12">
      <c r="B405" s="221"/>
      <c r="C405" s="222"/>
      <c r="D405" s="200" t="s">
        <v>148</v>
      </c>
      <c r="E405" s="223" t="s">
        <v>1</v>
      </c>
      <c r="F405" s="224" t="s">
        <v>168</v>
      </c>
      <c r="G405" s="222"/>
      <c r="H405" s="223" t="s">
        <v>1</v>
      </c>
      <c r="I405" s="225"/>
      <c r="J405" s="222"/>
      <c r="K405" s="222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148</v>
      </c>
      <c r="AU405" s="230" t="s">
        <v>82</v>
      </c>
      <c r="AV405" s="15" t="s">
        <v>80</v>
      </c>
      <c r="AW405" s="15" t="s">
        <v>30</v>
      </c>
      <c r="AX405" s="15" t="s">
        <v>73</v>
      </c>
      <c r="AY405" s="230" t="s">
        <v>129</v>
      </c>
    </row>
    <row r="406" spans="2:51" s="13" customFormat="1" ht="12">
      <c r="B406" s="198"/>
      <c r="C406" s="199"/>
      <c r="D406" s="200" t="s">
        <v>148</v>
      </c>
      <c r="E406" s="201" t="s">
        <v>1</v>
      </c>
      <c r="F406" s="202" t="s">
        <v>584</v>
      </c>
      <c r="G406" s="199"/>
      <c r="H406" s="203">
        <v>6.5</v>
      </c>
      <c r="I406" s="204"/>
      <c r="J406" s="199"/>
      <c r="K406" s="199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148</v>
      </c>
      <c r="AU406" s="209" t="s">
        <v>82</v>
      </c>
      <c r="AV406" s="13" t="s">
        <v>82</v>
      </c>
      <c r="AW406" s="13" t="s">
        <v>30</v>
      </c>
      <c r="AX406" s="13" t="s">
        <v>73</v>
      </c>
      <c r="AY406" s="209" t="s">
        <v>129</v>
      </c>
    </row>
    <row r="407" spans="2:51" s="13" customFormat="1" ht="12">
      <c r="B407" s="198"/>
      <c r="C407" s="199"/>
      <c r="D407" s="200" t="s">
        <v>148</v>
      </c>
      <c r="E407" s="201" t="s">
        <v>1</v>
      </c>
      <c r="F407" s="202" t="s">
        <v>585</v>
      </c>
      <c r="G407" s="199"/>
      <c r="H407" s="203">
        <v>9.5</v>
      </c>
      <c r="I407" s="204"/>
      <c r="J407" s="199"/>
      <c r="K407" s="199"/>
      <c r="L407" s="205"/>
      <c r="M407" s="206"/>
      <c r="N407" s="207"/>
      <c r="O407" s="207"/>
      <c r="P407" s="207"/>
      <c r="Q407" s="207"/>
      <c r="R407" s="207"/>
      <c r="S407" s="207"/>
      <c r="T407" s="208"/>
      <c r="AT407" s="209" t="s">
        <v>148</v>
      </c>
      <c r="AU407" s="209" t="s">
        <v>82</v>
      </c>
      <c r="AV407" s="13" t="s">
        <v>82</v>
      </c>
      <c r="AW407" s="13" t="s">
        <v>30</v>
      </c>
      <c r="AX407" s="13" t="s">
        <v>73</v>
      </c>
      <c r="AY407" s="209" t="s">
        <v>129</v>
      </c>
    </row>
    <row r="408" spans="2:51" s="13" customFormat="1" ht="12">
      <c r="B408" s="198"/>
      <c r="C408" s="199"/>
      <c r="D408" s="200" t="s">
        <v>148</v>
      </c>
      <c r="E408" s="201" t="s">
        <v>1</v>
      </c>
      <c r="F408" s="202" t="s">
        <v>586</v>
      </c>
      <c r="G408" s="199"/>
      <c r="H408" s="203">
        <v>10</v>
      </c>
      <c r="I408" s="204"/>
      <c r="J408" s="199"/>
      <c r="K408" s="199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148</v>
      </c>
      <c r="AU408" s="209" t="s">
        <v>82</v>
      </c>
      <c r="AV408" s="13" t="s">
        <v>82</v>
      </c>
      <c r="AW408" s="13" t="s">
        <v>30</v>
      </c>
      <c r="AX408" s="13" t="s">
        <v>73</v>
      </c>
      <c r="AY408" s="209" t="s">
        <v>129</v>
      </c>
    </row>
    <row r="409" spans="2:51" s="13" customFormat="1" ht="12">
      <c r="B409" s="198"/>
      <c r="C409" s="199"/>
      <c r="D409" s="200" t="s">
        <v>148</v>
      </c>
      <c r="E409" s="201" t="s">
        <v>1</v>
      </c>
      <c r="F409" s="202" t="s">
        <v>587</v>
      </c>
      <c r="G409" s="199"/>
      <c r="H409" s="203">
        <v>3.55</v>
      </c>
      <c r="I409" s="204"/>
      <c r="J409" s="199"/>
      <c r="K409" s="199"/>
      <c r="L409" s="205"/>
      <c r="M409" s="206"/>
      <c r="N409" s="207"/>
      <c r="O409" s="207"/>
      <c r="P409" s="207"/>
      <c r="Q409" s="207"/>
      <c r="R409" s="207"/>
      <c r="S409" s="207"/>
      <c r="T409" s="208"/>
      <c r="AT409" s="209" t="s">
        <v>148</v>
      </c>
      <c r="AU409" s="209" t="s">
        <v>82</v>
      </c>
      <c r="AV409" s="13" t="s">
        <v>82</v>
      </c>
      <c r="AW409" s="13" t="s">
        <v>30</v>
      </c>
      <c r="AX409" s="13" t="s">
        <v>73</v>
      </c>
      <c r="AY409" s="209" t="s">
        <v>129</v>
      </c>
    </row>
    <row r="410" spans="2:51" s="16" customFormat="1" ht="12">
      <c r="B410" s="231"/>
      <c r="C410" s="232"/>
      <c r="D410" s="200" t="s">
        <v>148</v>
      </c>
      <c r="E410" s="233" t="s">
        <v>1</v>
      </c>
      <c r="F410" s="234" t="s">
        <v>173</v>
      </c>
      <c r="G410" s="232"/>
      <c r="H410" s="235">
        <v>29.55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148</v>
      </c>
      <c r="AU410" s="241" t="s">
        <v>82</v>
      </c>
      <c r="AV410" s="16" t="s">
        <v>130</v>
      </c>
      <c r="AW410" s="16" t="s">
        <v>30</v>
      </c>
      <c r="AX410" s="16" t="s">
        <v>73</v>
      </c>
      <c r="AY410" s="241" t="s">
        <v>129</v>
      </c>
    </row>
    <row r="411" spans="2:51" s="15" customFormat="1" ht="12">
      <c r="B411" s="221"/>
      <c r="C411" s="222"/>
      <c r="D411" s="200" t="s">
        <v>148</v>
      </c>
      <c r="E411" s="223" t="s">
        <v>1</v>
      </c>
      <c r="F411" s="224" t="s">
        <v>174</v>
      </c>
      <c r="G411" s="222"/>
      <c r="H411" s="223" t="s">
        <v>1</v>
      </c>
      <c r="I411" s="225"/>
      <c r="J411" s="222"/>
      <c r="K411" s="222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148</v>
      </c>
      <c r="AU411" s="230" t="s">
        <v>82</v>
      </c>
      <c r="AV411" s="15" t="s">
        <v>80</v>
      </c>
      <c r="AW411" s="15" t="s">
        <v>30</v>
      </c>
      <c r="AX411" s="15" t="s">
        <v>73</v>
      </c>
      <c r="AY411" s="230" t="s">
        <v>129</v>
      </c>
    </row>
    <row r="412" spans="2:51" s="13" customFormat="1" ht="12">
      <c r="B412" s="198"/>
      <c r="C412" s="199"/>
      <c r="D412" s="200" t="s">
        <v>148</v>
      </c>
      <c r="E412" s="201" t="s">
        <v>1</v>
      </c>
      <c r="F412" s="202" t="s">
        <v>588</v>
      </c>
      <c r="G412" s="199"/>
      <c r="H412" s="203">
        <v>10</v>
      </c>
      <c r="I412" s="204"/>
      <c r="J412" s="199"/>
      <c r="K412" s="199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148</v>
      </c>
      <c r="AU412" s="209" t="s">
        <v>82</v>
      </c>
      <c r="AV412" s="13" t="s">
        <v>82</v>
      </c>
      <c r="AW412" s="13" t="s">
        <v>30</v>
      </c>
      <c r="AX412" s="13" t="s">
        <v>73</v>
      </c>
      <c r="AY412" s="209" t="s">
        <v>129</v>
      </c>
    </row>
    <row r="413" spans="2:51" s="13" customFormat="1" ht="12">
      <c r="B413" s="198"/>
      <c r="C413" s="199"/>
      <c r="D413" s="200" t="s">
        <v>148</v>
      </c>
      <c r="E413" s="201" t="s">
        <v>1</v>
      </c>
      <c r="F413" s="202" t="s">
        <v>589</v>
      </c>
      <c r="G413" s="199"/>
      <c r="H413" s="203">
        <v>10.1</v>
      </c>
      <c r="I413" s="204"/>
      <c r="J413" s="199"/>
      <c r="K413" s="199"/>
      <c r="L413" s="205"/>
      <c r="M413" s="206"/>
      <c r="N413" s="207"/>
      <c r="O413" s="207"/>
      <c r="P413" s="207"/>
      <c r="Q413" s="207"/>
      <c r="R413" s="207"/>
      <c r="S413" s="207"/>
      <c r="T413" s="208"/>
      <c r="AT413" s="209" t="s">
        <v>148</v>
      </c>
      <c r="AU413" s="209" t="s">
        <v>82</v>
      </c>
      <c r="AV413" s="13" t="s">
        <v>82</v>
      </c>
      <c r="AW413" s="13" t="s">
        <v>30</v>
      </c>
      <c r="AX413" s="13" t="s">
        <v>73</v>
      </c>
      <c r="AY413" s="209" t="s">
        <v>129</v>
      </c>
    </row>
    <row r="414" spans="2:51" s="16" customFormat="1" ht="12">
      <c r="B414" s="231"/>
      <c r="C414" s="232"/>
      <c r="D414" s="200" t="s">
        <v>148</v>
      </c>
      <c r="E414" s="233" t="s">
        <v>1</v>
      </c>
      <c r="F414" s="234" t="s">
        <v>173</v>
      </c>
      <c r="G414" s="232"/>
      <c r="H414" s="235">
        <v>20.1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148</v>
      </c>
      <c r="AU414" s="241" t="s">
        <v>82</v>
      </c>
      <c r="AV414" s="16" t="s">
        <v>130</v>
      </c>
      <c r="AW414" s="16" t="s">
        <v>30</v>
      </c>
      <c r="AX414" s="16" t="s">
        <v>73</v>
      </c>
      <c r="AY414" s="241" t="s">
        <v>129</v>
      </c>
    </row>
    <row r="415" spans="2:51" s="14" customFormat="1" ht="12">
      <c r="B415" s="210"/>
      <c r="C415" s="211"/>
      <c r="D415" s="200" t="s">
        <v>148</v>
      </c>
      <c r="E415" s="212" t="s">
        <v>1</v>
      </c>
      <c r="F415" s="213" t="s">
        <v>150</v>
      </c>
      <c r="G415" s="211"/>
      <c r="H415" s="214">
        <v>49.65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148</v>
      </c>
      <c r="AU415" s="220" t="s">
        <v>82</v>
      </c>
      <c r="AV415" s="14" t="s">
        <v>136</v>
      </c>
      <c r="AW415" s="14" t="s">
        <v>30</v>
      </c>
      <c r="AX415" s="14" t="s">
        <v>80</v>
      </c>
      <c r="AY415" s="220" t="s">
        <v>129</v>
      </c>
    </row>
    <row r="416" spans="1:65" s="2" customFormat="1" ht="16.5" customHeight="1">
      <c r="A416" s="35"/>
      <c r="B416" s="36"/>
      <c r="C416" s="184" t="s">
        <v>590</v>
      </c>
      <c r="D416" s="184" t="s">
        <v>132</v>
      </c>
      <c r="E416" s="185" t="s">
        <v>591</v>
      </c>
      <c r="F416" s="186" t="s">
        <v>592</v>
      </c>
      <c r="G416" s="187" t="s">
        <v>315</v>
      </c>
      <c r="H416" s="188">
        <v>2.4</v>
      </c>
      <c r="I416" s="189"/>
      <c r="J416" s="190">
        <f>ROUND(I416*H416,2)</f>
        <v>0</v>
      </c>
      <c r="K416" s="191"/>
      <c r="L416" s="40"/>
      <c r="M416" s="192" t="s">
        <v>1</v>
      </c>
      <c r="N416" s="193" t="s">
        <v>38</v>
      </c>
      <c r="O416" s="72"/>
      <c r="P416" s="194">
        <f>O416*H416</f>
        <v>0</v>
      </c>
      <c r="Q416" s="194">
        <v>0</v>
      </c>
      <c r="R416" s="194">
        <f>Q416*H416</f>
        <v>0</v>
      </c>
      <c r="S416" s="194">
        <v>0</v>
      </c>
      <c r="T416" s="19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6" t="s">
        <v>215</v>
      </c>
      <c r="AT416" s="196" t="s">
        <v>132</v>
      </c>
      <c r="AU416" s="196" t="s">
        <v>82</v>
      </c>
      <c r="AY416" s="18" t="s">
        <v>129</v>
      </c>
      <c r="BE416" s="197">
        <f>IF(N416="základní",J416,0)</f>
        <v>0</v>
      </c>
      <c r="BF416" s="197">
        <f>IF(N416="snížená",J416,0)</f>
        <v>0</v>
      </c>
      <c r="BG416" s="197">
        <f>IF(N416="zákl. přenesená",J416,0)</f>
        <v>0</v>
      </c>
      <c r="BH416" s="197">
        <f>IF(N416="sníž. přenesená",J416,0)</f>
        <v>0</v>
      </c>
      <c r="BI416" s="197">
        <f>IF(N416="nulová",J416,0)</f>
        <v>0</v>
      </c>
      <c r="BJ416" s="18" t="s">
        <v>80</v>
      </c>
      <c r="BK416" s="197">
        <f>ROUND(I416*H416,2)</f>
        <v>0</v>
      </c>
      <c r="BL416" s="18" t="s">
        <v>215</v>
      </c>
      <c r="BM416" s="196" t="s">
        <v>593</v>
      </c>
    </row>
    <row r="417" spans="2:51" s="15" customFormat="1" ht="12">
      <c r="B417" s="221"/>
      <c r="C417" s="222"/>
      <c r="D417" s="200" t="s">
        <v>148</v>
      </c>
      <c r="E417" s="223" t="s">
        <v>1</v>
      </c>
      <c r="F417" s="224" t="s">
        <v>156</v>
      </c>
      <c r="G417" s="222"/>
      <c r="H417" s="223" t="s">
        <v>1</v>
      </c>
      <c r="I417" s="225"/>
      <c r="J417" s="222"/>
      <c r="K417" s="222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148</v>
      </c>
      <c r="AU417" s="230" t="s">
        <v>82</v>
      </c>
      <c r="AV417" s="15" t="s">
        <v>80</v>
      </c>
      <c r="AW417" s="15" t="s">
        <v>30</v>
      </c>
      <c r="AX417" s="15" t="s">
        <v>73</v>
      </c>
      <c r="AY417" s="230" t="s">
        <v>129</v>
      </c>
    </row>
    <row r="418" spans="2:51" s="13" customFormat="1" ht="12">
      <c r="B418" s="198"/>
      <c r="C418" s="199"/>
      <c r="D418" s="200" t="s">
        <v>148</v>
      </c>
      <c r="E418" s="201" t="s">
        <v>1</v>
      </c>
      <c r="F418" s="202" t="s">
        <v>594</v>
      </c>
      <c r="G418" s="199"/>
      <c r="H418" s="203">
        <v>1.2</v>
      </c>
      <c r="I418" s="204"/>
      <c r="J418" s="199"/>
      <c r="K418" s="199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148</v>
      </c>
      <c r="AU418" s="209" t="s">
        <v>82</v>
      </c>
      <c r="AV418" s="13" t="s">
        <v>82</v>
      </c>
      <c r="AW418" s="13" t="s">
        <v>30</v>
      </c>
      <c r="AX418" s="13" t="s">
        <v>73</v>
      </c>
      <c r="AY418" s="209" t="s">
        <v>129</v>
      </c>
    </row>
    <row r="419" spans="2:51" s="13" customFormat="1" ht="12">
      <c r="B419" s="198"/>
      <c r="C419" s="199"/>
      <c r="D419" s="200" t="s">
        <v>148</v>
      </c>
      <c r="E419" s="201" t="s">
        <v>1</v>
      </c>
      <c r="F419" s="202" t="s">
        <v>595</v>
      </c>
      <c r="G419" s="199"/>
      <c r="H419" s="203">
        <v>1.2</v>
      </c>
      <c r="I419" s="204"/>
      <c r="J419" s="199"/>
      <c r="K419" s="199"/>
      <c r="L419" s="205"/>
      <c r="M419" s="206"/>
      <c r="N419" s="207"/>
      <c r="O419" s="207"/>
      <c r="P419" s="207"/>
      <c r="Q419" s="207"/>
      <c r="R419" s="207"/>
      <c r="S419" s="207"/>
      <c r="T419" s="208"/>
      <c r="AT419" s="209" t="s">
        <v>148</v>
      </c>
      <c r="AU419" s="209" t="s">
        <v>82</v>
      </c>
      <c r="AV419" s="13" t="s">
        <v>82</v>
      </c>
      <c r="AW419" s="13" t="s">
        <v>30</v>
      </c>
      <c r="AX419" s="13" t="s">
        <v>73</v>
      </c>
      <c r="AY419" s="209" t="s">
        <v>129</v>
      </c>
    </row>
    <row r="420" spans="2:51" s="14" customFormat="1" ht="12">
      <c r="B420" s="210"/>
      <c r="C420" s="211"/>
      <c r="D420" s="200" t="s">
        <v>148</v>
      </c>
      <c r="E420" s="212" t="s">
        <v>1</v>
      </c>
      <c r="F420" s="213" t="s">
        <v>150</v>
      </c>
      <c r="G420" s="211"/>
      <c r="H420" s="214">
        <v>2.4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148</v>
      </c>
      <c r="AU420" s="220" t="s">
        <v>82</v>
      </c>
      <c r="AV420" s="14" t="s">
        <v>136</v>
      </c>
      <c r="AW420" s="14" t="s">
        <v>30</v>
      </c>
      <c r="AX420" s="14" t="s">
        <v>80</v>
      </c>
      <c r="AY420" s="220" t="s">
        <v>129</v>
      </c>
    </row>
    <row r="421" spans="1:65" s="2" customFormat="1" ht="16.5" customHeight="1">
      <c r="A421" s="35"/>
      <c r="B421" s="36"/>
      <c r="C421" s="184" t="s">
        <v>404</v>
      </c>
      <c r="D421" s="184" t="s">
        <v>132</v>
      </c>
      <c r="E421" s="185" t="s">
        <v>596</v>
      </c>
      <c r="F421" s="186" t="s">
        <v>597</v>
      </c>
      <c r="G421" s="187" t="s">
        <v>303</v>
      </c>
      <c r="H421" s="253"/>
      <c r="I421" s="189"/>
      <c r="J421" s="190">
        <f>ROUND(I421*H421,2)</f>
        <v>0</v>
      </c>
      <c r="K421" s="191"/>
      <c r="L421" s="40"/>
      <c r="M421" s="192" t="s">
        <v>1</v>
      </c>
      <c r="N421" s="193" t="s">
        <v>38</v>
      </c>
      <c r="O421" s="72"/>
      <c r="P421" s="194">
        <f>O421*H421</f>
        <v>0</v>
      </c>
      <c r="Q421" s="194">
        <v>0</v>
      </c>
      <c r="R421" s="194">
        <f>Q421*H421</f>
        <v>0</v>
      </c>
      <c r="S421" s="194">
        <v>0</v>
      </c>
      <c r="T421" s="195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6" t="s">
        <v>215</v>
      </c>
      <c r="AT421" s="196" t="s">
        <v>132</v>
      </c>
      <c r="AU421" s="196" t="s">
        <v>82</v>
      </c>
      <c r="AY421" s="18" t="s">
        <v>129</v>
      </c>
      <c r="BE421" s="197">
        <f>IF(N421="základní",J421,0)</f>
        <v>0</v>
      </c>
      <c r="BF421" s="197">
        <f>IF(N421="snížená",J421,0)</f>
        <v>0</v>
      </c>
      <c r="BG421" s="197">
        <f>IF(N421="zákl. přenesená",J421,0)</f>
        <v>0</v>
      </c>
      <c r="BH421" s="197">
        <f>IF(N421="sníž. přenesená",J421,0)</f>
        <v>0</v>
      </c>
      <c r="BI421" s="197">
        <f>IF(N421="nulová",J421,0)</f>
        <v>0</v>
      </c>
      <c r="BJ421" s="18" t="s">
        <v>80</v>
      </c>
      <c r="BK421" s="197">
        <f>ROUND(I421*H421,2)</f>
        <v>0</v>
      </c>
      <c r="BL421" s="18" t="s">
        <v>215</v>
      </c>
      <c r="BM421" s="196" t="s">
        <v>598</v>
      </c>
    </row>
    <row r="422" spans="2:63" s="12" customFormat="1" ht="22.9" customHeight="1">
      <c r="B422" s="168"/>
      <c r="C422" s="169"/>
      <c r="D422" s="170" t="s">
        <v>72</v>
      </c>
      <c r="E422" s="182" t="s">
        <v>599</v>
      </c>
      <c r="F422" s="182" t="s">
        <v>600</v>
      </c>
      <c r="G422" s="169"/>
      <c r="H422" s="169"/>
      <c r="I422" s="172"/>
      <c r="J422" s="183">
        <f>BK422</f>
        <v>0</v>
      </c>
      <c r="K422" s="169"/>
      <c r="L422" s="174"/>
      <c r="M422" s="175"/>
      <c r="N422" s="176"/>
      <c r="O422" s="176"/>
      <c r="P422" s="177">
        <f>SUM(P423:P432)</f>
        <v>0</v>
      </c>
      <c r="Q422" s="176"/>
      <c r="R422" s="177">
        <f>SUM(R423:R432)</f>
        <v>0</v>
      </c>
      <c r="S422" s="176"/>
      <c r="T422" s="178">
        <f>SUM(T423:T432)</f>
        <v>0</v>
      </c>
      <c r="AR422" s="179" t="s">
        <v>82</v>
      </c>
      <c r="AT422" s="180" t="s">
        <v>72</v>
      </c>
      <c r="AU422" s="180" t="s">
        <v>80</v>
      </c>
      <c r="AY422" s="179" t="s">
        <v>129</v>
      </c>
      <c r="BK422" s="181">
        <f>SUM(BK423:BK432)</f>
        <v>0</v>
      </c>
    </row>
    <row r="423" spans="1:65" s="2" customFormat="1" ht="16.5" customHeight="1">
      <c r="A423" s="35"/>
      <c r="B423" s="36"/>
      <c r="C423" s="184" t="s">
        <v>601</v>
      </c>
      <c r="D423" s="184" t="s">
        <v>132</v>
      </c>
      <c r="E423" s="185" t="s">
        <v>602</v>
      </c>
      <c r="F423" s="186" t="s">
        <v>603</v>
      </c>
      <c r="G423" s="187" t="s">
        <v>141</v>
      </c>
      <c r="H423" s="188">
        <v>6.065</v>
      </c>
      <c r="I423" s="189"/>
      <c r="J423" s="190">
        <f>ROUND(I423*H423,2)</f>
        <v>0</v>
      </c>
      <c r="K423" s="191"/>
      <c r="L423" s="40"/>
      <c r="M423" s="192" t="s">
        <v>1</v>
      </c>
      <c r="N423" s="193" t="s">
        <v>38</v>
      </c>
      <c r="O423" s="72"/>
      <c r="P423" s="194">
        <f>O423*H423</f>
        <v>0</v>
      </c>
      <c r="Q423" s="194">
        <v>0</v>
      </c>
      <c r="R423" s="194">
        <f>Q423*H423</f>
        <v>0</v>
      </c>
      <c r="S423" s="194">
        <v>0</v>
      </c>
      <c r="T423" s="195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6" t="s">
        <v>215</v>
      </c>
      <c r="AT423" s="196" t="s">
        <v>132</v>
      </c>
      <c r="AU423" s="196" t="s">
        <v>82</v>
      </c>
      <c r="AY423" s="18" t="s">
        <v>129</v>
      </c>
      <c r="BE423" s="197">
        <f>IF(N423="základní",J423,0)</f>
        <v>0</v>
      </c>
      <c r="BF423" s="197">
        <f>IF(N423="snížená",J423,0)</f>
        <v>0</v>
      </c>
      <c r="BG423" s="197">
        <f>IF(N423="zákl. přenesená",J423,0)</f>
        <v>0</v>
      </c>
      <c r="BH423" s="197">
        <f>IF(N423="sníž. přenesená",J423,0)</f>
        <v>0</v>
      </c>
      <c r="BI423" s="197">
        <f>IF(N423="nulová",J423,0)</f>
        <v>0</v>
      </c>
      <c r="BJ423" s="18" t="s">
        <v>80</v>
      </c>
      <c r="BK423" s="197">
        <f>ROUND(I423*H423,2)</f>
        <v>0</v>
      </c>
      <c r="BL423" s="18" t="s">
        <v>215</v>
      </c>
      <c r="BM423" s="196" t="s">
        <v>604</v>
      </c>
    </row>
    <row r="424" spans="2:51" s="15" customFormat="1" ht="12">
      <c r="B424" s="221"/>
      <c r="C424" s="222"/>
      <c r="D424" s="200" t="s">
        <v>148</v>
      </c>
      <c r="E424" s="223" t="s">
        <v>1</v>
      </c>
      <c r="F424" s="224" t="s">
        <v>156</v>
      </c>
      <c r="G424" s="222"/>
      <c r="H424" s="223" t="s">
        <v>1</v>
      </c>
      <c r="I424" s="225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148</v>
      </c>
      <c r="AU424" s="230" t="s">
        <v>82</v>
      </c>
      <c r="AV424" s="15" t="s">
        <v>80</v>
      </c>
      <c r="AW424" s="15" t="s">
        <v>30</v>
      </c>
      <c r="AX424" s="15" t="s">
        <v>73</v>
      </c>
      <c r="AY424" s="230" t="s">
        <v>129</v>
      </c>
    </row>
    <row r="425" spans="2:51" s="13" customFormat="1" ht="12">
      <c r="B425" s="198"/>
      <c r="C425" s="199"/>
      <c r="D425" s="200" t="s">
        <v>148</v>
      </c>
      <c r="E425" s="201" t="s">
        <v>1</v>
      </c>
      <c r="F425" s="202" t="s">
        <v>605</v>
      </c>
      <c r="G425" s="199"/>
      <c r="H425" s="203">
        <v>4.075</v>
      </c>
      <c r="I425" s="204"/>
      <c r="J425" s="199"/>
      <c r="K425" s="199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148</v>
      </c>
      <c r="AU425" s="209" t="s">
        <v>82</v>
      </c>
      <c r="AV425" s="13" t="s">
        <v>82</v>
      </c>
      <c r="AW425" s="13" t="s">
        <v>30</v>
      </c>
      <c r="AX425" s="13" t="s">
        <v>73</v>
      </c>
      <c r="AY425" s="209" t="s">
        <v>129</v>
      </c>
    </row>
    <row r="426" spans="2:51" s="13" customFormat="1" ht="12">
      <c r="B426" s="198"/>
      <c r="C426" s="199"/>
      <c r="D426" s="200" t="s">
        <v>148</v>
      </c>
      <c r="E426" s="201" t="s">
        <v>1</v>
      </c>
      <c r="F426" s="202" t="s">
        <v>606</v>
      </c>
      <c r="G426" s="199"/>
      <c r="H426" s="203">
        <v>1.99</v>
      </c>
      <c r="I426" s="204"/>
      <c r="J426" s="199"/>
      <c r="K426" s="199"/>
      <c r="L426" s="205"/>
      <c r="M426" s="206"/>
      <c r="N426" s="207"/>
      <c r="O426" s="207"/>
      <c r="P426" s="207"/>
      <c r="Q426" s="207"/>
      <c r="R426" s="207"/>
      <c r="S426" s="207"/>
      <c r="T426" s="208"/>
      <c r="AT426" s="209" t="s">
        <v>148</v>
      </c>
      <c r="AU426" s="209" t="s">
        <v>82</v>
      </c>
      <c r="AV426" s="13" t="s">
        <v>82</v>
      </c>
      <c r="AW426" s="13" t="s">
        <v>30</v>
      </c>
      <c r="AX426" s="13" t="s">
        <v>73</v>
      </c>
      <c r="AY426" s="209" t="s">
        <v>129</v>
      </c>
    </row>
    <row r="427" spans="2:51" s="14" customFormat="1" ht="12">
      <c r="B427" s="210"/>
      <c r="C427" s="211"/>
      <c r="D427" s="200" t="s">
        <v>148</v>
      </c>
      <c r="E427" s="212" t="s">
        <v>1</v>
      </c>
      <c r="F427" s="213" t="s">
        <v>150</v>
      </c>
      <c r="G427" s="211"/>
      <c r="H427" s="214">
        <v>6.065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148</v>
      </c>
      <c r="AU427" s="220" t="s">
        <v>82</v>
      </c>
      <c r="AV427" s="14" t="s">
        <v>136</v>
      </c>
      <c r="AW427" s="14" t="s">
        <v>30</v>
      </c>
      <c r="AX427" s="14" t="s">
        <v>80</v>
      </c>
      <c r="AY427" s="220" t="s">
        <v>129</v>
      </c>
    </row>
    <row r="428" spans="1:65" s="2" customFormat="1" ht="16.5" customHeight="1">
      <c r="A428" s="35"/>
      <c r="B428" s="36"/>
      <c r="C428" s="184" t="s">
        <v>417</v>
      </c>
      <c r="D428" s="184" t="s">
        <v>132</v>
      </c>
      <c r="E428" s="185" t="s">
        <v>607</v>
      </c>
      <c r="F428" s="186" t="s">
        <v>608</v>
      </c>
      <c r="G428" s="187" t="s">
        <v>141</v>
      </c>
      <c r="H428" s="188">
        <v>6.065</v>
      </c>
      <c r="I428" s="189"/>
      <c r="J428" s="190">
        <f>ROUND(I428*H428,2)</f>
        <v>0</v>
      </c>
      <c r="K428" s="191"/>
      <c r="L428" s="40"/>
      <c r="M428" s="192" t="s">
        <v>1</v>
      </c>
      <c r="N428" s="193" t="s">
        <v>38</v>
      </c>
      <c r="O428" s="72"/>
      <c r="P428" s="194">
        <f>O428*H428</f>
        <v>0</v>
      </c>
      <c r="Q428" s="194">
        <v>0</v>
      </c>
      <c r="R428" s="194">
        <f>Q428*H428</f>
        <v>0</v>
      </c>
      <c r="S428" s="194">
        <v>0</v>
      </c>
      <c r="T428" s="195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6" t="s">
        <v>215</v>
      </c>
      <c r="AT428" s="196" t="s">
        <v>132</v>
      </c>
      <c r="AU428" s="196" t="s">
        <v>82</v>
      </c>
      <c r="AY428" s="18" t="s">
        <v>129</v>
      </c>
      <c r="BE428" s="197">
        <f>IF(N428="základní",J428,0)</f>
        <v>0</v>
      </c>
      <c r="BF428" s="197">
        <f>IF(N428="snížená",J428,0)</f>
        <v>0</v>
      </c>
      <c r="BG428" s="197">
        <f>IF(N428="zákl. přenesená",J428,0)</f>
        <v>0</v>
      </c>
      <c r="BH428" s="197">
        <f>IF(N428="sníž. přenesená",J428,0)</f>
        <v>0</v>
      </c>
      <c r="BI428" s="197">
        <f>IF(N428="nulová",J428,0)</f>
        <v>0</v>
      </c>
      <c r="BJ428" s="18" t="s">
        <v>80</v>
      </c>
      <c r="BK428" s="197">
        <f>ROUND(I428*H428,2)</f>
        <v>0</v>
      </c>
      <c r="BL428" s="18" t="s">
        <v>215</v>
      </c>
      <c r="BM428" s="196" t="s">
        <v>609</v>
      </c>
    </row>
    <row r="429" spans="1:65" s="2" customFormat="1" ht="16.5" customHeight="1">
      <c r="A429" s="35"/>
      <c r="B429" s="36"/>
      <c r="C429" s="184" t="s">
        <v>610</v>
      </c>
      <c r="D429" s="184" t="s">
        <v>132</v>
      </c>
      <c r="E429" s="185" t="s">
        <v>611</v>
      </c>
      <c r="F429" s="186" t="s">
        <v>612</v>
      </c>
      <c r="G429" s="187" t="s">
        <v>141</v>
      </c>
      <c r="H429" s="188">
        <v>6.065</v>
      </c>
      <c r="I429" s="189"/>
      <c r="J429" s="190">
        <f>ROUND(I429*H429,2)</f>
        <v>0</v>
      </c>
      <c r="K429" s="191"/>
      <c r="L429" s="40"/>
      <c r="M429" s="192" t="s">
        <v>1</v>
      </c>
      <c r="N429" s="193" t="s">
        <v>38</v>
      </c>
      <c r="O429" s="72"/>
      <c r="P429" s="194">
        <f>O429*H429</f>
        <v>0</v>
      </c>
      <c r="Q429" s="194">
        <v>0</v>
      </c>
      <c r="R429" s="194">
        <f>Q429*H429</f>
        <v>0</v>
      </c>
      <c r="S429" s="194">
        <v>0</v>
      </c>
      <c r="T429" s="195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96" t="s">
        <v>215</v>
      </c>
      <c r="AT429" s="196" t="s">
        <v>132</v>
      </c>
      <c r="AU429" s="196" t="s">
        <v>82</v>
      </c>
      <c r="AY429" s="18" t="s">
        <v>129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18" t="s">
        <v>80</v>
      </c>
      <c r="BK429" s="197">
        <f>ROUND(I429*H429,2)</f>
        <v>0</v>
      </c>
      <c r="BL429" s="18" t="s">
        <v>215</v>
      </c>
      <c r="BM429" s="196" t="s">
        <v>613</v>
      </c>
    </row>
    <row r="430" spans="1:65" s="2" customFormat="1" ht="16.5" customHeight="1">
      <c r="A430" s="35"/>
      <c r="B430" s="36"/>
      <c r="C430" s="184" t="s">
        <v>426</v>
      </c>
      <c r="D430" s="184" t="s">
        <v>132</v>
      </c>
      <c r="E430" s="185" t="s">
        <v>614</v>
      </c>
      <c r="F430" s="186" t="s">
        <v>615</v>
      </c>
      <c r="G430" s="187" t="s">
        <v>141</v>
      </c>
      <c r="H430" s="188">
        <v>6.065</v>
      </c>
      <c r="I430" s="189"/>
      <c r="J430" s="190">
        <f>ROUND(I430*H430,2)</f>
        <v>0</v>
      </c>
      <c r="K430" s="191"/>
      <c r="L430" s="40"/>
      <c r="M430" s="192" t="s">
        <v>1</v>
      </c>
      <c r="N430" s="193" t="s">
        <v>38</v>
      </c>
      <c r="O430" s="72"/>
      <c r="P430" s="194">
        <f>O430*H430</f>
        <v>0</v>
      </c>
      <c r="Q430" s="194">
        <v>0</v>
      </c>
      <c r="R430" s="194">
        <f>Q430*H430</f>
        <v>0</v>
      </c>
      <c r="S430" s="194">
        <v>0</v>
      </c>
      <c r="T430" s="195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6" t="s">
        <v>215</v>
      </c>
      <c r="AT430" s="196" t="s">
        <v>132</v>
      </c>
      <c r="AU430" s="196" t="s">
        <v>82</v>
      </c>
      <c r="AY430" s="18" t="s">
        <v>129</v>
      </c>
      <c r="BE430" s="197">
        <f>IF(N430="základní",J430,0)</f>
        <v>0</v>
      </c>
      <c r="BF430" s="197">
        <f>IF(N430="snížená",J430,0)</f>
        <v>0</v>
      </c>
      <c r="BG430" s="197">
        <f>IF(N430="zákl. přenesená",J430,0)</f>
        <v>0</v>
      </c>
      <c r="BH430" s="197">
        <f>IF(N430="sníž. přenesená",J430,0)</f>
        <v>0</v>
      </c>
      <c r="BI430" s="197">
        <f>IF(N430="nulová",J430,0)</f>
        <v>0</v>
      </c>
      <c r="BJ430" s="18" t="s">
        <v>80</v>
      </c>
      <c r="BK430" s="197">
        <f>ROUND(I430*H430,2)</f>
        <v>0</v>
      </c>
      <c r="BL430" s="18" t="s">
        <v>215</v>
      </c>
      <c r="BM430" s="196" t="s">
        <v>616</v>
      </c>
    </row>
    <row r="431" spans="1:65" s="2" customFormat="1" ht="16.5" customHeight="1">
      <c r="A431" s="35"/>
      <c r="B431" s="36"/>
      <c r="C431" s="184" t="s">
        <v>617</v>
      </c>
      <c r="D431" s="184" t="s">
        <v>132</v>
      </c>
      <c r="E431" s="185" t="s">
        <v>618</v>
      </c>
      <c r="F431" s="186" t="s">
        <v>619</v>
      </c>
      <c r="G431" s="187" t="s">
        <v>141</v>
      </c>
      <c r="H431" s="188">
        <v>6.065</v>
      </c>
      <c r="I431" s="189"/>
      <c r="J431" s="190">
        <f>ROUND(I431*H431,2)</f>
        <v>0</v>
      </c>
      <c r="K431" s="191"/>
      <c r="L431" s="40"/>
      <c r="M431" s="192" t="s">
        <v>1</v>
      </c>
      <c r="N431" s="193" t="s">
        <v>38</v>
      </c>
      <c r="O431" s="72"/>
      <c r="P431" s="194">
        <f>O431*H431</f>
        <v>0</v>
      </c>
      <c r="Q431" s="194">
        <v>0</v>
      </c>
      <c r="R431" s="194">
        <f>Q431*H431</f>
        <v>0</v>
      </c>
      <c r="S431" s="194">
        <v>0</v>
      </c>
      <c r="T431" s="195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6" t="s">
        <v>215</v>
      </c>
      <c r="AT431" s="196" t="s">
        <v>132</v>
      </c>
      <c r="AU431" s="196" t="s">
        <v>82</v>
      </c>
      <c r="AY431" s="18" t="s">
        <v>129</v>
      </c>
      <c r="BE431" s="197">
        <f>IF(N431="základní",J431,0)</f>
        <v>0</v>
      </c>
      <c r="BF431" s="197">
        <f>IF(N431="snížená",J431,0)</f>
        <v>0</v>
      </c>
      <c r="BG431" s="197">
        <f>IF(N431="zákl. přenesená",J431,0)</f>
        <v>0</v>
      </c>
      <c r="BH431" s="197">
        <f>IF(N431="sníž. přenesená",J431,0)</f>
        <v>0</v>
      </c>
      <c r="BI431" s="197">
        <f>IF(N431="nulová",J431,0)</f>
        <v>0</v>
      </c>
      <c r="BJ431" s="18" t="s">
        <v>80</v>
      </c>
      <c r="BK431" s="197">
        <f>ROUND(I431*H431,2)</f>
        <v>0</v>
      </c>
      <c r="BL431" s="18" t="s">
        <v>215</v>
      </c>
      <c r="BM431" s="196" t="s">
        <v>620</v>
      </c>
    </row>
    <row r="432" spans="1:65" s="2" customFormat="1" ht="16.5" customHeight="1">
      <c r="A432" s="35"/>
      <c r="B432" s="36"/>
      <c r="C432" s="184" t="s">
        <v>430</v>
      </c>
      <c r="D432" s="184" t="s">
        <v>132</v>
      </c>
      <c r="E432" s="185" t="s">
        <v>621</v>
      </c>
      <c r="F432" s="186" t="s">
        <v>622</v>
      </c>
      <c r="G432" s="187" t="s">
        <v>141</v>
      </c>
      <c r="H432" s="188">
        <v>6.065</v>
      </c>
      <c r="I432" s="189"/>
      <c r="J432" s="190">
        <f>ROUND(I432*H432,2)</f>
        <v>0</v>
      </c>
      <c r="K432" s="191"/>
      <c r="L432" s="40"/>
      <c r="M432" s="192" t="s">
        <v>1</v>
      </c>
      <c r="N432" s="193" t="s">
        <v>38</v>
      </c>
      <c r="O432" s="72"/>
      <c r="P432" s="194">
        <f>O432*H432</f>
        <v>0</v>
      </c>
      <c r="Q432" s="194">
        <v>0</v>
      </c>
      <c r="R432" s="194">
        <f>Q432*H432</f>
        <v>0</v>
      </c>
      <c r="S432" s="194">
        <v>0</v>
      </c>
      <c r="T432" s="195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6" t="s">
        <v>215</v>
      </c>
      <c r="AT432" s="196" t="s">
        <v>132</v>
      </c>
      <c r="AU432" s="196" t="s">
        <v>82</v>
      </c>
      <c r="AY432" s="18" t="s">
        <v>129</v>
      </c>
      <c r="BE432" s="197">
        <f>IF(N432="základní",J432,0)</f>
        <v>0</v>
      </c>
      <c r="BF432" s="197">
        <f>IF(N432="snížená",J432,0)</f>
        <v>0</v>
      </c>
      <c r="BG432" s="197">
        <f>IF(N432="zákl. přenesená",J432,0)</f>
        <v>0</v>
      </c>
      <c r="BH432" s="197">
        <f>IF(N432="sníž. přenesená",J432,0)</f>
        <v>0</v>
      </c>
      <c r="BI432" s="197">
        <f>IF(N432="nulová",J432,0)</f>
        <v>0</v>
      </c>
      <c r="BJ432" s="18" t="s">
        <v>80</v>
      </c>
      <c r="BK432" s="197">
        <f>ROUND(I432*H432,2)</f>
        <v>0</v>
      </c>
      <c r="BL432" s="18" t="s">
        <v>215</v>
      </c>
      <c r="BM432" s="196" t="s">
        <v>623</v>
      </c>
    </row>
    <row r="433" spans="2:63" s="12" customFormat="1" ht="22.9" customHeight="1">
      <c r="B433" s="168"/>
      <c r="C433" s="169"/>
      <c r="D433" s="170" t="s">
        <v>72</v>
      </c>
      <c r="E433" s="182" t="s">
        <v>624</v>
      </c>
      <c r="F433" s="182" t="s">
        <v>625</v>
      </c>
      <c r="G433" s="169"/>
      <c r="H433" s="169"/>
      <c r="I433" s="172"/>
      <c r="J433" s="183">
        <f>BK433</f>
        <v>0</v>
      </c>
      <c r="K433" s="169"/>
      <c r="L433" s="174"/>
      <c r="M433" s="175"/>
      <c r="N433" s="176"/>
      <c r="O433" s="176"/>
      <c r="P433" s="177">
        <f>SUM(P434:P444)</f>
        <v>0</v>
      </c>
      <c r="Q433" s="176"/>
      <c r="R433" s="177">
        <f>SUM(R434:R444)</f>
        <v>0</v>
      </c>
      <c r="S433" s="176"/>
      <c r="T433" s="178">
        <f>SUM(T434:T444)</f>
        <v>0</v>
      </c>
      <c r="AR433" s="179" t="s">
        <v>82</v>
      </c>
      <c r="AT433" s="180" t="s">
        <v>72</v>
      </c>
      <c r="AU433" s="180" t="s">
        <v>80</v>
      </c>
      <c r="AY433" s="179" t="s">
        <v>129</v>
      </c>
      <c r="BK433" s="181">
        <f>SUM(BK434:BK444)</f>
        <v>0</v>
      </c>
    </row>
    <row r="434" spans="1:65" s="2" customFormat="1" ht="16.5" customHeight="1">
      <c r="A434" s="35"/>
      <c r="B434" s="36"/>
      <c r="C434" s="184" t="s">
        <v>626</v>
      </c>
      <c r="D434" s="184" t="s">
        <v>132</v>
      </c>
      <c r="E434" s="185" t="s">
        <v>627</v>
      </c>
      <c r="F434" s="186" t="s">
        <v>628</v>
      </c>
      <c r="G434" s="187" t="s">
        <v>141</v>
      </c>
      <c r="H434" s="188">
        <v>125.928</v>
      </c>
      <c r="I434" s="189"/>
      <c r="J434" s="190">
        <f>ROUND(I434*H434,2)</f>
        <v>0</v>
      </c>
      <c r="K434" s="191"/>
      <c r="L434" s="40"/>
      <c r="M434" s="192" t="s">
        <v>1</v>
      </c>
      <c r="N434" s="193" t="s">
        <v>38</v>
      </c>
      <c r="O434" s="72"/>
      <c r="P434" s="194">
        <f>O434*H434</f>
        <v>0</v>
      </c>
      <c r="Q434" s="194">
        <v>0</v>
      </c>
      <c r="R434" s="194">
        <f>Q434*H434</f>
        <v>0</v>
      </c>
      <c r="S434" s="194">
        <v>0</v>
      </c>
      <c r="T434" s="195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6" t="s">
        <v>215</v>
      </c>
      <c r="AT434" s="196" t="s">
        <v>132</v>
      </c>
      <c r="AU434" s="196" t="s">
        <v>82</v>
      </c>
      <c r="AY434" s="18" t="s">
        <v>129</v>
      </c>
      <c r="BE434" s="197">
        <f>IF(N434="základní",J434,0)</f>
        <v>0</v>
      </c>
      <c r="BF434" s="197">
        <f>IF(N434="snížená",J434,0)</f>
        <v>0</v>
      </c>
      <c r="BG434" s="197">
        <f>IF(N434="zákl. přenesená",J434,0)</f>
        <v>0</v>
      </c>
      <c r="BH434" s="197">
        <f>IF(N434="sníž. přenesená",J434,0)</f>
        <v>0</v>
      </c>
      <c r="BI434" s="197">
        <f>IF(N434="nulová",J434,0)</f>
        <v>0</v>
      </c>
      <c r="BJ434" s="18" t="s">
        <v>80</v>
      </c>
      <c r="BK434" s="197">
        <f>ROUND(I434*H434,2)</f>
        <v>0</v>
      </c>
      <c r="BL434" s="18" t="s">
        <v>215</v>
      </c>
      <c r="BM434" s="196" t="s">
        <v>629</v>
      </c>
    </row>
    <row r="435" spans="1:65" s="2" customFormat="1" ht="16.5" customHeight="1">
      <c r="A435" s="35"/>
      <c r="B435" s="36"/>
      <c r="C435" s="184" t="s">
        <v>630</v>
      </c>
      <c r="D435" s="184" t="s">
        <v>132</v>
      </c>
      <c r="E435" s="185" t="s">
        <v>631</v>
      </c>
      <c r="F435" s="186" t="s">
        <v>632</v>
      </c>
      <c r="G435" s="187" t="s">
        <v>141</v>
      </c>
      <c r="H435" s="188">
        <v>125.928</v>
      </c>
      <c r="I435" s="189"/>
      <c r="J435" s="190">
        <f>ROUND(I435*H435,2)</f>
        <v>0</v>
      </c>
      <c r="K435" s="191"/>
      <c r="L435" s="40"/>
      <c r="M435" s="192" t="s">
        <v>1</v>
      </c>
      <c r="N435" s="193" t="s">
        <v>38</v>
      </c>
      <c r="O435" s="72"/>
      <c r="P435" s="194">
        <f>O435*H435</f>
        <v>0</v>
      </c>
      <c r="Q435" s="194">
        <v>0</v>
      </c>
      <c r="R435" s="194">
        <f>Q435*H435</f>
        <v>0</v>
      </c>
      <c r="S435" s="194">
        <v>0</v>
      </c>
      <c r="T435" s="195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6" t="s">
        <v>215</v>
      </c>
      <c r="AT435" s="196" t="s">
        <v>132</v>
      </c>
      <c r="AU435" s="196" t="s">
        <v>82</v>
      </c>
      <c r="AY435" s="18" t="s">
        <v>129</v>
      </c>
      <c r="BE435" s="197">
        <f>IF(N435="základní",J435,0)</f>
        <v>0</v>
      </c>
      <c r="BF435" s="197">
        <f>IF(N435="snížená",J435,0)</f>
        <v>0</v>
      </c>
      <c r="BG435" s="197">
        <f>IF(N435="zákl. přenesená",J435,0)</f>
        <v>0</v>
      </c>
      <c r="BH435" s="197">
        <f>IF(N435="sníž. přenesená",J435,0)</f>
        <v>0</v>
      </c>
      <c r="BI435" s="197">
        <f>IF(N435="nulová",J435,0)</f>
        <v>0</v>
      </c>
      <c r="BJ435" s="18" t="s">
        <v>80</v>
      </c>
      <c r="BK435" s="197">
        <f>ROUND(I435*H435,2)</f>
        <v>0</v>
      </c>
      <c r="BL435" s="18" t="s">
        <v>215</v>
      </c>
      <c r="BM435" s="196" t="s">
        <v>633</v>
      </c>
    </row>
    <row r="436" spans="1:65" s="2" customFormat="1" ht="16.5" customHeight="1">
      <c r="A436" s="35"/>
      <c r="B436" s="36"/>
      <c r="C436" s="184" t="s">
        <v>634</v>
      </c>
      <c r="D436" s="184" t="s">
        <v>132</v>
      </c>
      <c r="E436" s="185" t="s">
        <v>635</v>
      </c>
      <c r="F436" s="186" t="s">
        <v>636</v>
      </c>
      <c r="G436" s="187" t="s">
        <v>135</v>
      </c>
      <c r="H436" s="188">
        <v>50</v>
      </c>
      <c r="I436" s="189"/>
      <c r="J436" s="190">
        <f>ROUND(I436*H436,2)</f>
        <v>0</v>
      </c>
      <c r="K436" s="191"/>
      <c r="L436" s="40"/>
      <c r="M436" s="192" t="s">
        <v>1</v>
      </c>
      <c r="N436" s="193" t="s">
        <v>38</v>
      </c>
      <c r="O436" s="72"/>
      <c r="P436" s="194">
        <f>O436*H436</f>
        <v>0</v>
      </c>
      <c r="Q436" s="194">
        <v>0</v>
      </c>
      <c r="R436" s="194">
        <f>Q436*H436</f>
        <v>0</v>
      </c>
      <c r="S436" s="194">
        <v>0</v>
      </c>
      <c r="T436" s="195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6" t="s">
        <v>215</v>
      </c>
      <c r="AT436" s="196" t="s">
        <v>132</v>
      </c>
      <c r="AU436" s="196" t="s">
        <v>82</v>
      </c>
      <c r="AY436" s="18" t="s">
        <v>129</v>
      </c>
      <c r="BE436" s="197">
        <f>IF(N436="základní",J436,0)</f>
        <v>0</v>
      </c>
      <c r="BF436" s="197">
        <f>IF(N436="snížená",J436,0)</f>
        <v>0</v>
      </c>
      <c r="BG436" s="197">
        <f>IF(N436="zákl. přenesená",J436,0)</f>
        <v>0</v>
      </c>
      <c r="BH436" s="197">
        <f>IF(N436="sníž. přenesená",J436,0)</f>
        <v>0</v>
      </c>
      <c r="BI436" s="197">
        <f>IF(N436="nulová",J436,0)</f>
        <v>0</v>
      </c>
      <c r="BJ436" s="18" t="s">
        <v>80</v>
      </c>
      <c r="BK436" s="197">
        <f>ROUND(I436*H436,2)</f>
        <v>0</v>
      </c>
      <c r="BL436" s="18" t="s">
        <v>215</v>
      </c>
      <c r="BM436" s="196" t="s">
        <v>637</v>
      </c>
    </row>
    <row r="437" spans="2:51" s="13" customFormat="1" ht="12">
      <c r="B437" s="198"/>
      <c r="C437" s="199"/>
      <c r="D437" s="200" t="s">
        <v>148</v>
      </c>
      <c r="E437" s="201" t="s">
        <v>1</v>
      </c>
      <c r="F437" s="202" t="s">
        <v>638</v>
      </c>
      <c r="G437" s="199"/>
      <c r="H437" s="203">
        <v>50</v>
      </c>
      <c r="I437" s="204"/>
      <c r="J437" s="199"/>
      <c r="K437" s="199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148</v>
      </c>
      <c r="AU437" s="209" t="s">
        <v>82</v>
      </c>
      <c r="AV437" s="13" t="s">
        <v>82</v>
      </c>
      <c r="AW437" s="13" t="s">
        <v>30</v>
      </c>
      <c r="AX437" s="13" t="s">
        <v>73</v>
      </c>
      <c r="AY437" s="209" t="s">
        <v>129</v>
      </c>
    </row>
    <row r="438" spans="2:51" s="14" customFormat="1" ht="12">
      <c r="B438" s="210"/>
      <c r="C438" s="211"/>
      <c r="D438" s="200" t="s">
        <v>148</v>
      </c>
      <c r="E438" s="212" t="s">
        <v>1</v>
      </c>
      <c r="F438" s="213" t="s">
        <v>150</v>
      </c>
      <c r="G438" s="211"/>
      <c r="H438" s="214">
        <v>50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148</v>
      </c>
      <c r="AU438" s="220" t="s">
        <v>82</v>
      </c>
      <c r="AV438" s="14" t="s">
        <v>136</v>
      </c>
      <c r="AW438" s="14" t="s">
        <v>30</v>
      </c>
      <c r="AX438" s="14" t="s">
        <v>80</v>
      </c>
      <c r="AY438" s="220" t="s">
        <v>129</v>
      </c>
    </row>
    <row r="439" spans="1:65" s="2" customFormat="1" ht="16.5" customHeight="1">
      <c r="A439" s="35"/>
      <c r="B439" s="36"/>
      <c r="C439" s="184" t="s">
        <v>639</v>
      </c>
      <c r="D439" s="184" t="s">
        <v>132</v>
      </c>
      <c r="E439" s="185" t="s">
        <v>640</v>
      </c>
      <c r="F439" s="186" t="s">
        <v>641</v>
      </c>
      <c r="G439" s="187" t="s">
        <v>141</v>
      </c>
      <c r="H439" s="188">
        <v>35.653</v>
      </c>
      <c r="I439" s="189"/>
      <c r="J439" s="190">
        <f>ROUND(I439*H439,2)</f>
        <v>0</v>
      </c>
      <c r="K439" s="191"/>
      <c r="L439" s="40"/>
      <c r="M439" s="192" t="s">
        <v>1</v>
      </c>
      <c r="N439" s="193" t="s">
        <v>38</v>
      </c>
      <c r="O439" s="72"/>
      <c r="P439" s="194">
        <f>O439*H439</f>
        <v>0</v>
      </c>
      <c r="Q439" s="194">
        <v>0</v>
      </c>
      <c r="R439" s="194">
        <f>Q439*H439</f>
        <v>0</v>
      </c>
      <c r="S439" s="194">
        <v>0</v>
      </c>
      <c r="T439" s="195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96" t="s">
        <v>215</v>
      </c>
      <c r="AT439" s="196" t="s">
        <v>132</v>
      </c>
      <c r="AU439" s="196" t="s">
        <v>82</v>
      </c>
      <c r="AY439" s="18" t="s">
        <v>129</v>
      </c>
      <c r="BE439" s="197">
        <f>IF(N439="základní",J439,0)</f>
        <v>0</v>
      </c>
      <c r="BF439" s="197">
        <f>IF(N439="snížená",J439,0)</f>
        <v>0</v>
      </c>
      <c r="BG439" s="197">
        <f>IF(N439="zákl. přenesená",J439,0)</f>
        <v>0</v>
      </c>
      <c r="BH439" s="197">
        <f>IF(N439="sníž. přenesená",J439,0)</f>
        <v>0</v>
      </c>
      <c r="BI439" s="197">
        <f>IF(N439="nulová",J439,0)</f>
        <v>0</v>
      </c>
      <c r="BJ439" s="18" t="s">
        <v>80</v>
      </c>
      <c r="BK439" s="197">
        <f>ROUND(I439*H439,2)</f>
        <v>0</v>
      </c>
      <c r="BL439" s="18" t="s">
        <v>215</v>
      </c>
      <c r="BM439" s="196" t="s">
        <v>642</v>
      </c>
    </row>
    <row r="440" spans="1:65" s="2" customFormat="1" ht="16.5" customHeight="1">
      <c r="A440" s="35"/>
      <c r="B440" s="36"/>
      <c r="C440" s="242" t="s">
        <v>643</v>
      </c>
      <c r="D440" s="242" t="s">
        <v>221</v>
      </c>
      <c r="E440" s="243" t="s">
        <v>644</v>
      </c>
      <c r="F440" s="244" t="s">
        <v>645</v>
      </c>
      <c r="G440" s="245" t="s">
        <v>141</v>
      </c>
      <c r="H440" s="246">
        <v>37.436</v>
      </c>
      <c r="I440" s="247"/>
      <c r="J440" s="248">
        <f>ROUND(I440*H440,2)</f>
        <v>0</v>
      </c>
      <c r="K440" s="249"/>
      <c r="L440" s="250"/>
      <c r="M440" s="251" t="s">
        <v>1</v>
      </c>
      <c r="N440" s="252" t="s">
        <v>38</v>
      </c>
      <c r="O440" s="72"/>
      <c r="P440" s="194">
        <f>O440*H440</f>
        <v>0</v>
      </c>
      <c r="Q440" s="194">
        <v>0</v>
      </c>
      <c r="R440" s="194">
        <f>Q440*H440</f>
        <v>0</v>
      </c>
      <c r="S440" s="194">
        <v>0</v>
      </c>
      <c r="T440" s="195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6" t="s">
        <v>201</v>
      </c>
      <c r="AT440" s="196" t="s">
        <v>221</v>
      </c>
      <c r="AU440" s="196" t="s">
        <v>82</v>
      </c>
      <c r="AY440" s="18" t="s">
        <v>129</v>
      </c>
      <c r="BE440" s="197">
        <f>IF(N440="základní",J440,0)</f>
        <v>0</v>
      </c>
      <c r="BF440" s="197">
        <f>IF(N440="snížená",J440,0)</f>
        <v>0</v>
      </c>
      <c r="BG440" s="197">
        <f>IF(N440="zákl. přenesená",J440,0)</f>
        <v>0</v>
      </c>
      <c r="BH440" s="197">
        <f>IF(N440="sníž. přenesená",J440,0)</f>
        <v>0</v>
      </c>
      <c r="BI440" s="197">
        <f>IF(N440="nulová",J440,0)</f>
        <v>0</v>
      </c>
      <c r="BJ440" s="18" t="s">
        <v>80</v>
      </c>
      <c r="BK440" s="197">
        <f>ROUND(I440*H440,2)</f>
        <v>0</v>
      </c>
      <c r="BL440" s="18" t="s">
        <v>215</v>
      </c>
      <c r="BM440" s="196" t="s">
        <v>646</v>
      </c>
    </row>
    <row r="441" spans="2:51" s="13" customFormat="1" ht="12">
      <c r="B441" s="198"/>
      <c r="C441" s="199"/>
      <c r="D441" s="200" t="s">
        <v>148</v>
      </c>
      <c r="E441" s="201" t="s">
        <v>1</v>
      </c>
      <c r="F441" s="202" t="s">
        <v>647</v>
      </c>
      <c r="G441" s="199"/>
      <c r="H441" s="203">
        <v>37.436</v>
      </c>
      <c r="I441" s="204"/>
      <c r="J441" s="199"/>
      <c r="K441" s="199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148</v>
      </c>
      <c r="AU441" s="209" t="s">
        <v>82</v>
      </c>
      <c r="AV441" s="13" t="s">
        <v>82</v>
      </c>
      <c r="AW441" s="13" t="s">
        <v>30</v>
      </c>
      <c r="AX441" s="13" t="s">
        <v>73</v>
      </c>
      <c r="AY441" s="209" t="s">
        <v>129</v>
      </c>
    </row>
    <row r="442" spans="2:51" s="14" customFormat="1" ht="12">
      <c r="B442" s="210"/>
      <c r="C442" s="211"/>
      <c r="D442" s="200" t="s">
        <v>148</v>
      </c>
      <c r="E442" s="212" t="s">
        <v>1</v>
      </c>
      <c r="F442" s="213" t="s">
        <v>150</v>
      </c>
      <c r="G442" s="211"/>
      <c r="H442" s="214">
        <v>37.436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148</v>
      </c>
      <c r="AU442" s="220" t="s">
        <v>82</v>
      </c>
      <c r="AV442" s="14" t="s">
        <v>136</v>
      </c>
      <c r="AW442" s="14" t="s">
        <v>30</v>
      </c>
      <c r="AX442" s="14" t="s">
        <v>80</v>
      </c>
      <c r="AY442" s="220" t="s">
        <v>129</v>
      </c>
    </row>
    <row r="443" spans="1:65" s="2" customFormat="1" ht="16.5" customHeight="1">
      <c r="A443" s="35"/>
      <c r="B443" s="36"/>
      <c r="C443" s="184" t="s">
        <v>648</v>
      </c>
      <c r="D443" s="184" t="s">
        <v>132</v>
      </c>
      <c r="E443" s="185" t="s">
        <v>649</v>
      </c>
      <c r="F443" s="186" t="s">
        <v>650</v>
      </c>
      <c r="G443" s="187" t="s">
        <v>141</v>
      </c>
      <c r="H443" s="188">
        <v>125.928</v>
      </c>
      <c r="I443" s="189"/>
      <c r="J443" s="190">
        <f>ROUND(I443*H443,2)</f>
        <v>0</v>
      </c>
      <c r="K443" s="191"/>
      <c r="L443" s="40"/>
      <c r="M443" s="192" t="s">
        <v>1</v>
      </c>
      <c r="N443" s="193" t="s">
        <v>38</v>
      </c>
      <c r="O443" s="72"/>
      <c r="P443" s="194">
        <f>O443*H443</f>
        <v>0</v>
      </c>
      <c r="Q443" s="194">
        <v>0</v>
      </c>
      <c r="R443" s="194">
        <f>Q443*H443</f>
        <v>0</v>
      </c>
      <c r="S443" s="194">
        <v>0</v>
      </c>
      <c r="T443" s="195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96" t="s">
        <v>215</v>
      </c>
      <c r="AT443" s="196" t="s">
        <v>132</v>
      </c>
      <c r="AU443" s="196" t="s">
        <v>82</v>
      </c>
      <c r="AY443" s="18" t="s">
        <v>129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18" t="s">
        <v>80</v>
      </c>
      <c r="BK443" s="197">
        <f>ROUND(I443*H443,2)</f>
        <v>0</v>
      </c>
      <c r="BL443" s="18" t="s">
        <v>215</v>
      </c>
      <c r="BM443" s="196" t="s">
        <v>651</v>
      </c>
    </row>
    <row r="444" spans="1:65" s="2" customFormat="1" ht="16.5" customHeight="1">
      <c r="A444" s="35"/>
      <c r="B444" s="36"/>
      <c r="C444" s="184" t="s">
        <v>652</v>
      </c>
      <c r="D444" s="184" t="s">
        <v>132</v>
      </c>
      <c r="E444" s="185" t="s">
        <v>653</v>
      </c>
      <c r="F444" s="186" t="s">
        <v>654</v>
      </c>
      <c r="G444" s="187" t="s">
        <v>141</v>
      </c>
      <c r="H444" s="188">
        <v>125.928</v>
      </c>
      <c r="I444" s="189"/>
      <c r="J444" s="190">
        <f>ROUND(I444*H444,2)</f>
        <v>0</v>
      </c>
      <c r="K444" s="191"/>
      <c r="L444" s="40"/>
      <c r="M444" s="192" t="s">
        <v>1</v>
      </c>
      <c r="N444" s="193" t="s">
        <v>38</v>
      </c>
      <c r="O444" s="72"/>
      <c r="P444" s="194">
        <f>O444*H444</f>
        <v>0</v>
      </c>
      <c r="Q444" s="194">
        <v>0</v>
      </c>
      <c r="R444" s="194">
        <f>Q444*H444</f>
        <v>0</v>
      </c>
      <c r="S444" s="194">
        <v>0</v>
      </c>
      <c r="T444" s="195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6" t="s">
        <v>215</v>
      </c>
      <c r="AT444" s="196" t="s">
        <v>132</v>
      </c>
      <c r="AU444" s="196" t="s">
        <v>82</v>
      </c>
      <c r="AY444" s="18" t="s">
        <v>129</v>
      </c>
      <c r="BE444" s="197">
        <f>IF(N444="základní",J444,0)</f>
        <v>0</v>
      </c>
      <c r="BF444" s="197">
        <f>IF(N444="snížená",J444,0)</f>
        <v>0</v>
      </c>
      <c r="BG444" s="197">
        <f>IF(N444="zákl. přenesená",J444,0)</f>
        <v>0</v>
      </c>
      <c r="BH444" s="197">
        <f>IF(N444="sníž. přenesená",J444,0)</f>
        <v>0</v>
      </c>
      <c r="BI444" s="197">
        <f>IF(N444="nulová",J444,0)</f>
        <v>0</v>
      </c>
      <c r="BJ444" s="18" t="s">
        <v>80</v>
      </c>
      <c r="BK444" s="197">
        <f>ROUND(I444*H444,2)</f>
        <v>0</v>
      </c>
      <c r="BL444" s="18" t="s">
        <v>215</v>
      </c>
      <c r="BM444" s="196" t="s">
        <v>655</v>
      </c>
    </row>
    <row r="445" spans="2:63" s="12" customFormat="1" ht="25.9" customHeight="1">
      <c r="B445" s="168"/>
      <c r="C445" s="169"/>
      <c r="D445" s="170" t="s">
        <v>72</v>
      </c>
      <c r="E445" s="171" t="s">
        <v>656</v>
      </c>
      <c r="F445" s="171" t="s">
        <v>657</v>
      </c>
      <c r="G445" s="169"/>
      <c r="H445" s="169"/>
      <c r="I445" s="172"/>
      <c r="J445" s="173">
        <f>BK445</f>
        <v>0</v>
      </c>
      <c r="K445" s="169"/>
      <c r="L445" s="174"/>
      <c r="M445" s="175"/>
      <c r="N445" s="176"/>
      <c r="O445" s="176"/>
      <c r="P445" s="177">
        <f>P446+P448</f>
        <v>0</v>
      </c>
      <c r="Q445" s="176"/>
      <c r="R445" s="177">
        <f>R446+R448</f>
        <v>0</v>
      </c>
      <c r="S445" s="176"/>
      <c r="T445" s="178">
        <f>T446+T448</f>
        <v>0</v>
      </c>
      <c r="AR445" s="179" t="s">
        <v>159</v>
      </c>
      <c r="AT445" s="180" t="s">
        <v>72</v>
      </c>
      <c r="AU445" s="180" t="s">
        <v>73</v>
      </c>
      <c r="AY445" s="179" t="s">
        <v>129</v>
      </c>
      <c r="BK445" s="181">
        <f>BK446+BK448</f>
        <v>0</v>
      </c>
    </row>
    <row r="446" spans="2:63" s="12" customFormat="1" ht="22.9" customHeight="1">
      <c r="B446" s="168"/>
      <c r="C446" s="169"/>
      <c r="D446" s="170" t="s">
        <v>72</v>
      </c>
      <c r="E446" s="182" t="s">
        <v>658</v>
      </c>
      <c r="F446" s="182" t="s">
        <v>659</v>
      </c>
      <c r="G446" s="169"/>
      <c r="H446" s="169"/>
      <c r="I446" s="172"/>
      <c r="J446" s="183">
        <f>BK446</f>
        <v>0</v>
      </c>
      <c r="K446" s="169"/>
      <c r="L446" s="174"/>
      <c r="M446" s="175"/>
      <c r="N446" s="176"/>
      <c r="O446" s="176"/>
      <c r="P446" s="177">
        <f>P447</f>
        <v>0</v>
      </c>
      <c r="Q446" s="176"/>
      <c r="R446" s="177">
        <f>R447</f>
        <v>0</v>
      </c>
      <c r="S446" s="176"/>
      <c r="T446" s="178">
        <f>T447</f>
        <v>0</v>
      </c>
      <c r="AR446" s="179" t="s">
        <v>159</v>
      </c>
      <c r="AT446" s="180" t="s">
        <v>72</v>
      </c>
      <c r="AU446" s="180" t="s">
        <v>80</v>
      </c>
      <c r="AY446" s="179" t="s">
        <v>129</v>
      </c>
      <c r="BK446" s="181">
        <f>BK447</f>
        <v>0</v>
      </c>
    </row>
    <row r="447" spans="1:65" s="2" customFormat="1" ht="16.5" customHeight="1">
      <c r="A447" s="35"/>
      <c r="B447" s="36"/>
      <c r="C447" s="184" t="s">
        <v>413</v>
      </c>
      <c r="D447" s="184" t="s">
        <v>132</v>
      </c>
      <c r="E447" s="185" t="s">
        <v>660</v>
      </c>
      <c r="F447" s="186" t="s">
        <v>659</v>
      </c>
      <c r="G447" s="187" t="s">
        <v>661</v>
      </c>
      <c r="H447" s="188">
        <v>1</v>
      </c>
      <c r="I447" s="189"/>
      <c r="J447" s="190">
        <f>ROUND(I447*H447,2)</f>
        <v>0</v>
      </c>
      <c r="K447" s="191"/>
      <c r="L447" s="40"/>
      <c r="M447" s="192" t="s">
        <v>1</v>
      </c>
      <c r="N447" s="193" t="s">
        <v>38</v>
      </c>
      <c r="O447" s="72"/>
      <c r="P447" s="194">
        <f>O447*H447</f>
        <v>0</v>
      </c>
      <c r="Q447" s="194">
        <v>0</v>
      </c>
      <c r="R447" s="194">
        <f>Q447*H447</f>
        <v>0</v>
      </c>
      <c r="S447" s="194">
        <v>0</v>
      </c>
      <c r="T447" s="195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6" t="s">
        <v>662</v>
      </c>
      <c r="AT447" s="196" t="s">
        <v>132</v>
      </c>
      <c r="AU447" s="196" t="s">
        <v>82</v>
      </c>
      <c r="AY447" s="18" t="s">
        <v>129</v>
      </c>
      <c r="BE447" s="197">
        <f>IF(N447="základní",J447,0)</f>
        <v>0</v>
      </c>
      <c r="BF447" s="197">
        <f>IF(N447="snížená",J447,0)</f>
        <v>0</v>
      </c>
      <c r="BG447" s="197">
        <f>IF(N447="zákl. přenesená",J447,0)</f>
        <v>0</v>
      </c>
      <c r="BH447" s="197">
        <f>IF(N447="sníž. přenesená",J447,0)</f>
        <v>0</v>
      </c>
      <c r="BI447" s="197">
        <f>IF(N447="nulová",J447,0)</f>
        <v>0</v>
      </c>
      <c r="BJ447" s="18" t="s">
        <v>80</v>
      </c>
      <c r="BK447" s="197">
        <f>ROUND(I447*H447,2)</f>
        <v>0</v>
      </c>
      <c r="BL447" s="18" t="s">
        <v>662</v>
      </c>
      <c r="BM447" s="196" t="s">
        <v>663</v>
      </c>
    </row>
    <row r="448" spans="2:63" s="12" customFormat="1" ht="22.9" customHeight="1">
      <c r="B448" s="168"/>
      <c r="C448" s="169"/>
      <c r="D448" s="170" t="s">
        <v>72</v>
      </c>
      <c r="E448" s="182" t="s">
        <v>664</v>
      </c>
      <c r="F448" s="182" t="s">
        <v>665</v>
      </c>
      <c r="G448" s="169"/>
      <c r="H448" s="169"/>
      <c r="I448" s="172"/>
      <c r="J448" s="183">
        <f>BK448</f>
        <v>0</v>
      </c>
      <c r="K448" s="169"/>
      <c r="L448" s="174"/>
      <c r="M448" s="175"/>
      <c r="N448" s="176"/>
      <c r="O448" s="176"/>
      <c r="P448" s="177">
        <f>P449</f>
        <v>0</v>
      </c>
      <c r="Q448" s="176"/>
      <c r="R448" s="177">
        <f>R449</f>
        <v>0</v>
      </c>
      <c r="S448" s="176"/>
      <c r="T448" s="178">
        <f>T449</f>
        <v>0</v>
      </c>
      <c r="AR448" s="179" t="s">
        <v>159</v>
      </c>
      <c r="AT448" s="180" t="s">
        <v>72</v>
      </c>
      <c r="AU448" s="180" t="s">
        <v>80</v>
      </c>
      <c r="AY448" s="179" t="s">
        <v>129</v>
      </c>
      <c r="BK448" s="181">
        <f>BK449</f>
        <v>0</v>
      </c>
    </row>
    <row r="449" spans="1:65" s="2" customFormat="1" ht="16.5" customHeight="1">
      <c r="A449" s="35"/>
      <c r="B449" s="36"/>
      <c r="C449" s="184" t="s">
        <v>666</v>
      </c>
      <c r="D449" s="184" t="s">
        <v>132</v>
      </c>
      <c r="E449" s="185" t="s">
        <v>667</v>
      </c>
      <c r="F449" s="186" t="s">
        <v>665</v>
      </c>
      <c r="G449" s="187" t="s">
        <v>661</v>
      </c>
      <c r="H449" s="188">
        <v>1</v>
      </c>
      <c r="I449" s="189"/>
      <c r="J449" s="190">
        <f>ROUND(I449*H449,2)</f>
        <v>0</v>
      </c>
      <c r="K449" s="191"/>
      <c r="L449" s="40"/>
      <c r="M449" s="258" t="s">
        <v>1</v>
      </c>
      <c r="N449" s="259" t="s">
        <v>38</v>
      </c>
      <c r="O449" s="260"/>
      <c r="P449" s="261">
        <f>O449*H449</f>
        <v>0</v>
      </c>
      <c r="Q449" s="261">
        <v>0</v>
      </c>
      <c r="R449" s="261">
        <f>Q449*H449</f>
        <v>0</v>
      </c>
      <c r="S449" s="261">
        <v>0</v>
      </c>
      <c r="T449" s="262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6" t="s">
        <v>136</v>
      </c>
      <c r="AT449" s="196" t="s">
        <v>132</v>
      </c>
      <c r="AU449" s="196" t="s">
        <v>82</v>
      </c>
      <c r="AY449" s="18" t="s">
        <v>129</v>
      </c>
      <c r="BE449" s="197">
        <f>IF(N449="základní",J449,0)</f>
        <v>0</v>
      </c>
      <c r="BF449" s="197">
        <f>IF(N449="snížená",J449,0)</f>
        <v>0</v>
      </c>
      <c r="BG449" s="197">
        <f>IF(N449="zákl. přenesená",J449,0)</f>
        <v>0</v>
      </c>
      <c r="BH449" s="197">
        <f>IF(N449="sníž. přenesená",J449,0)</f>
        <v>0</v>
      </c>
      <c r="BI449" s="197">
        <f>IF(N449="nulová",J449,0)</f>
        <v>0</v>
      </c>
      <c r="BJ449" s="18" t="s">
        <v>80</v>
      </c>
      <c r="BK449" s="197">
        <f>ROUND(I449*H449,2)</f>
        <v>0</v>
      </c>
      <c r="BL449" s="18" t="s">
        <v>136</v>
      </c>
      <c r="BM449" s="196" t="s">
        <v>668</v>
      </c>
    </row>
    <row r="450" spans="1:31" s="2" customFormat="1" ht="6.95" customHeight="1">
      <c r="A450" s="35"/>
      <c r="B450" s="55"/>
      <c r="C450" s="56"/>
      <c r="D450" s="56"/>
      <c r="E450" s="56"/>
      <c r="F450" s="56"/>
      <c r="G450" s="56"/>
      <c r="H450" s="56"/>
      <c r="I450" s="56"/>
      <c r="J450" s="56"/>
      <c r="K450" s="56"/>
      <c r="L450" s="40"/>
      <c r="M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</row>
  </sheetData>
  <sheetProtection algorithmName="SHA-512" hashValue="6BL9MdjXYnuj7Mv/iJAGep6vhSGDIU0CiAiRjRCHXZVJuCpPl54MqJS+cJskwfk9u1oK4v9ZwBxv/+4mn1WKSA==" saltValue="QMS8CH9wWwUHu9eyQOeAkY4HMsm+1/kaNLOn3U+FHXHwRymnsWG4BfG32iLA1kjoKceTn9J4XLLSsV8FSFdU/g==" spinCount="100000" sheet="1" objects="1" scenarios="1" formatColumns="0" formatRows="0" autoFilter="0"/>
  <autoFilter ref="C138:K449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ales.pinc</dc:creator>
  <cp:keywords/>
  <dc:description/>
  <cp:lastModifiedBy>Markéta Tománková</cp:lastModifiedBy>
  <dcterms:created xsi:type="dcterms:W3CDTF">2023-06-13T04:20:47Z</dcterms:created>
  <dcterms:modified xsi:type="dcterms:W3CDTF">2023-06-13T13:14:17Z</dcterms:modified>
  <cp:category/>
  <cp:version/>
  <cp:contentType/>
  <cp:contentStatus/>
</cp:coreProperties>
</file>