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KCE - veřejné zakázky\přístupnost v areálu TUL\2025\Immo WC A a E3\Výběrové řízení\PD\"/>
    </mc:Choice>
  </mc:AlternateContent>
  <workbookProtection workbookAlgorithmName="SHA-512" workbookHashValue="N81GdhGmUk6vbOvoLX1wXw5L8TS+4hpLt4UR9K/LS0L4WjCuO7FCNoXzcUzi23Dprp3LHpcMVVNKU0cBygCzMA==" workbookSaltValue="obSwot3ayOWSYdPF1YWwVg==" workbookSpinCount="100000" lockStructure="1"/>
  <bookViews>
    <workbookView xWindow="0" yWindow="0" windowWidth="28800" windowHeight="11115" activeTab="1"/>
  </bookViews>
  <sheets>
    <sheet name="Rekapitulace stavby" sheetId="1" r:id="rId1"/>
    <sheet name="01 - Stavební úpravy toal..." sheetId="2" r:id="rId2"/>
    <sheet name="Seznam figur" sheetId="3" r:id="rId3"/>
    <sheet name="Pokyny pro vyplnění" sheetId="4" r:id="rId4"/>
  </sheets>
  <definedNames>
    <definedName name="_xlnm._FilterDatabase" localSheetId="1" hidden="1">'01 - Stavební úpravy toal...'!$C$94:$K$335</definedName>
    <definedName name="_xlnm.Print_Titles" localSheetId="1">'01 - Stavební úpravy toal...'!$94:$94</definedName>
    <definedName name="_xlnm.Print_Titles" localSheetId="0">'Rekapitulace stavby'!$52:$52</definedName>
    <definedName name="_xlnm.Print_Titles" localSheetId="2">'Seznam figur'!$9:$9</definedName>
    <definedName name="_xlnm.Print_Area" localSheetId="1">'01 - Stavební úpravy toal...'!$C$4:$J$39,'01 - Stavební úpravy toal...'!$C$45:$J$76,'01 - Stavební úpravy toal...'!$C$82:$K$335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figur'!$C$4:$G$44</definedName>
  </definedNames>
  <calcPr calcId="162913"/>
</workbook>
</file>

<file path=xl/calcChain.xml><?xml version="1.0" encoding="utf-8"?>
<calcChain xmlns="http://schemas.openxmlformats.org/spreadsheetml/2006/main">
  <c r="D7" i="3" l="1"/>
  <c r="J37" i="2"/>
  <c r="J36" i="2"/>
  <c r="AY55" i="1" s="1"/>
  <c r="J35" i="2"/>
  <c r="AX55" i="1" s="1"/>
  <c r="BI335" i="2"/>
  <c r="BH335" i="2"/>
  <c r="BG335" i="2"/>
  <c r="BF335" i="2"/>
  <c r="T335" i="2"/>
  <c r="T334" i="2" s="1"/>
  <c r="R335" i="2"/>
  <c r="R334" i="2"/>
  <c r="P335" i="2"/>
  <c r="P334" i="2" s="1"/>
  <c r="BI326" i="2"/>
  <c r="BH326" i="2"/>
  <c r="BG326" i="2"/>
  <c r="BF326" i="2"/>
  <c r="T326" i="2"/>
  <c r="R326" i="2"/>
  <c r="P326" i="2"/>
  <c r="BI318" i="2"/>
  <c r="BH318" i="2"/>
  <c r="BG318" i="2"/>
  <c r="BF318" i="2"/>
  <c r="T318" i="2"/>
  <c r="R318" i="2"/>
  <c r="P318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T212" i="2"/>
  <c r="R213" i="2"/>
  <c r="R212" i="2" s="1"/>
  <c r="P213" i="2"/>
  <c r="P212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T182" i="2" s="1"/>
  <c r="R183" i="2"/>
  <c r="R182" i="2"/>
  <c r="P183" i="2"/>
  <c r="P182" i="2" s="1"/>
  <c r="BI179" i="2"/>
  <c r="BH179" i="2"/>
  <c r="BG179" i="2"/>
  <c r="BF179" i="2"/>
  <c r="T179" i="2"/>
  <c r="T178" i="2"/>
  <c r="R179" i="2"/>
  <c r="R178" i="2" s="1"/>
  <c r="P179" i="2"/>
  <c r="P178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5" i="2"/>
  <c r="BH115" i="2"/>
  <c r="BG115" i="2"/>
  <c r="BF115" i="2"/>
  <c r="T115" i="2"/>
  <c r="R115" i="2"/>
  <c r="P115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/>
  <c r="J17" i="2"/>
  <c r="J12" i="2"/>
  <c r="J89" i="2" s="1"/>
  <c r="E7" i="2"/>
  <c r="E48" i="2"/>
  <c r="L50" i="1"/>
  <c r="AM50" i="1"/>
  <c r="AM49" i="1"/>
  <c r="L49" i="1"/>
  <c r="AM47" i="1"/>
  <c r="L47" i="1"/>
  <c r="L45" i="1"/>
  <c r="L44" i="1"/>
  <c r="BK125" i="2"/>
  <c r="J208" i="2"/>
  <c r="BK205" i="2"/>
  <c r="BK281" i="2"/>
  <c r="BK293" i="2"/>
  <c r="J260" i="2"/>
  <c r="BK115" i="2"/>
  <c r="J162" i="2"/>
  <c r="BK191" i="2"/>
  <c r="J290" i="2"/>
  <c r="BK252" i="2"/>
  <c r="J273" i="2"/>
  <c r="BK224" i="2"/>
  <c r="BK134" i="2"/>
  <c r="J146" i="2"/>
  <c r="BK166" i="2"/>
  <c r="BK213" i="2"/>
  <c r="J244" i="2"/>
  <c r="J213" i="2"/>
  <c r="BK244" i="2"/>
  <c r="BK310" i="2"/>
  <c r="BK273" i="2"/>
  <c r="J221" i="2"/>
  <c r="BK109" i="2"/>
  <c r="J154" i="2"/>
  <c r="BK248" i="2"/>
  <c r="J115" i="2"/>
  <c r="J248" i="2"/>
  <c r="J205" i="2"/>
  <c r="J307" i="2"/>
  <c r="BK318" i="2"/>
  <c r="BK151" i="2"/>
  <c r="J198" i="2"/>
  <c r="BK129" i="2"/>
  <c r="J263" i="2"/>
  <c r="J304" i="2"/>
  <c r="BK183" i="2"/>
  <c r="BK307" i="2"/>
  <c r="BK285" i="2"/>
  <c r="BK170" i="2"/>
  <c r="J138" i="2"/>
  <c r="J134" i="2"/>
  <c r="BK326" i="2"/>
  <c r="BK260" i="2"/>
  <c r="J281" i="2"/>
  <c r="J252" i="2"/>
  <c r="J104" i="2"/>
  <c r="BK236" i="2"/>
  <c r="BK227" i="2"/>
  <c r="BK233" i="2"/>
  <c r="BK198" i="2"/>
  <c r="J227" i="2"/>
  <c r="J233" i="2"/>
  <c r="J295" i="2"/>
  <c r="BK201" i="2"/>
  <c r="J125" i="2"/>
  <c r="BK301" i="2"/>
  <c r="J257" i="2"/>
  <c r="BK295" i="2"/>
  <c r="J98" i="2"/>
  <c r="BK174" i="2"/>
  <c r="J301" i="2"/>
  <c r="BK240" i="2"/>
  <c r="J224" i="2"/>
  <c r="J166" i="2"/>
  <c r="BK142" i="2"/>
  <c r="AS54" i="1"/>
  <c r="BK230" i="2"/>
  <c r="J277" i="2"/>
  <c r="J194" i="2"/>
  <c r="J191" i="2"/>
  <c r="J335" i="2"/>
  <c r="BK179" i="2"/>
  <c r="J310" i="2"/>
  <c r="BK335" i="2"/>
  <c r="J129" i="2"/>
  <c r="BK194" i="2"/>
  <c r="BK266" i="2"/>
  <c r="BK257" i="2"/>
  <c r="BK138" i="2"/>
  <c r="J174" i="2"/>
  <c r="J293" i="2"/>
  <c r="J236" i="2"/>
  <c r="J240" i="2"/>
  <c r="BK187" i="2"/>
  <c r="J201" i="2"/>
  <c r="BK263" i="2"/>
  <c r="BK218" i="2"/>
  <c r="J318" i="2"/>
  <c r="J326" i="2"/>
  <c r="J151" i="2"/>
  <c r="J187" i="2"/>
  <c r="J121" i="2"/>
  <c r="J109" i="2"/>
  <c r="BK269" i="2"/>
  <c r="BK290" i="2"/>
  <c r="BK208" i="2"/>
  <c r="BK277" i="2"/>
  <c r="BK304" i="2"/>
  <c r="J179" i="2"/>
  <c r="BK154" i="2"/>
  <c r="J142" i="2"/>
  <c r="J285" i="2"/>
  <c r="BK98" i="2"/>
  <c r="BK221" i="2"/>
  <c r="J158" i="2"/>
  <c r="J183" i="2"/>
  <c r="BK121" i="2"/>
  <c r="BK158" i="2"/>
  <c r="J269" i="2"/>
  <c r="J230" i="2"/>
  <c r="J218" i="2"/>
  <c r="J266" i="2"/>
  <c r="BK162" i="2"/>
  <c r="BK146" i="2"/>
  <c r="J170" i="2"/>
  <c r="BK104" i="2"/>
  <c r="P157" i="2" l="1"/>
  <c r="R239" i="2"/>
  <c r="BK157" i="2"/>
  <c r="J157" i="2"/>
  <c r="J63" i="2" s="1"/>
  <c r="T239" i="2"/>
  <c r="BK97" i="2"/>
  <c r="R157" i="2"/>
  <c r="BK204" i="2"/>
  <c r="J204" i="2"/>
  <c r="J69" i="2"/>
  <c r="BK268" i="2"/>
  <c r="J268" i="2" s="1"/>
  <c r="J73" i="2" s="1"/>
  <c r="R120" i="2"/>
  <c r="R197" i="2"/>
  <c r="P204" i="2"/>
  <c r="P217" i="2"/>
  <c r="P268" i="2"/>
  <c r="BK120" i="2"/>
  <c r="J120" i="2" s="1"/>
  <c r="J62" i="2" s="1"/>
  <c r="P197" i="2"/>
  <c r="R268" i="2"/>
  <c r="P97" i="2"/>
  <c r="T97" i="2"/>
  <c r="R186" i="2"/>
  <c r="R181" i="2"/>
  <c r="T197" i="2"/>
  <c r="T204" i="2"/>
  <c r="P239" i="2"/>
  <c r="T268" i="2"/>
  <c r="P120" i="2"/>
  <c r="P186" i="2"/>
  <c r="R217" i="2"/>
  <c r="P309" i="2"/>
  <c r="T120" i="2"/>
  <c r="BK197" i="2"/>
  <c r="J197" i="2"/>
  <c r="J68" i="2"/>
  <c r="BK239" i="2"/>
  <c r="J239" i="2"/>
  <c r="J72" i="2"/>
  <c r="BK309" i="2"/>
  <c r="J309" i="2" s="1"/>
  <c r="J74" i="2" s="1"/>
  <c r="R97" i="2"/>
  <c r="R96" i="2"/>
  <c r="T186" i="2"/>
  <c r="BK217" i="2"/>
  <c r="J217" i="2"/>
  <c r="J71" i="2"/>
  <c r="R309" i="2"/>
  <c r="T157" i="2"/>
  <c r="BK186" i="2"/>
  <c r="J186" i="2"/>
  <c r="J67" i="2" s="1"/>
  <c r="R204" i="2"/>
  <c r="T217" i="2"/>
  <c r="T309" i="2"/>
  <c r="BK182" i="2"/>
  <c r="BK212" i="2"/>
  <c r="J212" i="2"/>
  <c r="J70" i="2"/>
  <c r="BK178" i="2"/>
  <c r="J178" i="2"/>
  <c r="J64" i="2"/>
  <c r="BK334" i="2"/>
  <c r="J334" i="2" s="1"/>
  <c r="J75" i="2" s="1"/>
  <c r="E85" i="2"/>
  <c r="J52" i="2"/>
  <c r="BE104" i="2"/>
  <c r="BE269" i="2"/>
  <c r="BE273" i="2"/>
  <c r="BE115" i="2"/>
  <c r="BE138" i="2"/>
  <c r="BE205" i="2"/>
  <c r="BE240" i="2"/>
  <c r="BE174" i="2"/>
  <c r="BE179" i="2"/>
  <c r="BE201" i="2"/>
  <c r="BE162" i="2"/>
  <c r="BE194" i="2"/>
  <c r="BE221" i="2"/>
  <c r="BE98" i="2"/>
  <c r="BE125" i="2"/>
  <c r="BE146" i="2"/>
  <c r="BE158" i="2"/>
  <c r="BE191" i="2"/>
  <c r="BE218" i="2"/>
  <c r="BE290" i="2"/>
  <c r="BE304" i="2"/>
  <c r="BE142" i="2"/>
  <c r="BE166" i="2"/>
  <c r="BE198" i="2"/>
  <c r="BE129" i="2"/>
  <c r="BE154" i="2"/>
  <c r="BE257" i="2"/>
  <c r="BE266" i="2"/>
  <c r="BE293" i="2"/>
  <c r="BE301" i="2"/>
  <c r="BE151" i="2"/>
  <c r="BE224" i="2"/>
  <c r="BE236" i="2"/>
  <c r="BE263" i="2"/>
  <c r="BE281" i="2"/>
  <c r="BE318" i="2"/>
  <c r="BE134" i="2"/>
  <c r="BE183" i="2"/>
  <c r="BE208" i="2"/>
  <c r="BE213" i="2"/>
  <c r="BE227" i="2"/>
  <c r="BE230" i="2"/>
  <c r="BE233" i="2"/>
  <c r="BE244" i="2"/>
  <c r="BE248" i="2"/>
  <c r="BE252" i="2"/>
  <c r="F55" i="2"/>
  <c r="BE109" i="2"/>
  <c r="BE121" i="2"/>
  <c r="BE170" i="2"/>
  <c r="BE187" i="2"/>
  <c r="BE260" i="2"/>
  <c r="BE277" i="2"/>
  <c r="BE285" i="2"/>
  <c r="BE295" i="2"/>
  <c r="BE307" i="2"/>
  <c r="BE310" i="2"/>
  <c r="BE326" i="2"/>
  <c r="BE335" i="2"/>
  <c r="J34" i="2"/>
  <c r="AW55" i="1" s="1"/>
  <c r="F37" i="2"/>
  <c r="BD55" i="1" s="1"/>
  <c r="BD54" i="1" s="1"/>
  <c r="W33" i="1" s="1"/>
  <c r="F35" i="2"/>
  <c r="BB55" i="1" s="1"/>
  <c r="BB54" i="1" s="1"/>
  <c r="AX54" i="1" s="1"/>
  <c r="F36" i="2"/>
  <c r="BC55" i="1" s="1"/>
  <c r="BC54" i="1" s="1"/>
  <c r="W32" i="1" s="1"/>
  <c r="F34" i="2"/>
  <c r="BA55" i="1" s="1"/>
  <c r="BA54" i="1" s="1"/>
  <c r="W30" i="1" s="1"/>
  <c r="T181" i="2" l="1"/>
  <c r="P96" i="2"/>
  <c r="P181" i="2"/>
  <c r="BK181" i="2"/>
  <c r="J181" i="2" s="1"/>
  <c r="J65" i="2" s="1"/>
  <c r="BK96" i="2"/>
  <c r="J96" i="2"/>
  <c r="J60" i="2" s="1"/>
  <c r="R95" i="2"/>
  <c r="T96" i="2"/>
  <c r="T95" i="2"/>
  <c r="P95" i="2"/>
  <c r="AU55" i="1"/>
  <c r="J97" i="2"/>
  <c r="J61" i="2"/>
  <c r="J182" i="2"/>
  <c r="J66" i="2"/>
  <c r="J33" i="2"/>
  <c r="AV55" i="1"/>
  <c r="AT55" i="1" s="1"/>
  <c r="AW54" i="1"/>
  <c r="AK30" i="1" s="1"/>
  <c r="F33" i="2"/>
  <c r="AZ55" i="1" s="1"/>
  <c r="AZ54" i="1" s="1"/>
  <c r="W29" i="1" s="1"/>
  <c r="AY54" i="1"/>
  <c r="W31" i="1"/>
  <c r="AU54" i="1"/>
  <c r="BK95" i="2" l="1"/>
  <c r="J95" i="2"/>
  <c r="J59" i="2" s="1"/>
  <c r="AV54" i="1"/>
  <c r="AK29" i="1"/>
  <c r="J30" i="2" l="1"/>
  <c r="AG55" i="1" s="1"/>
  <c r="AG54" i="1" s="1"/>
  <c r="AT54" i="1"/>
  <c r="AN54" i="1" l="1"/>
  <c r="AK26" i="1"/>
  <c r="AK35" i="1" s="1"/>
  <c r="J39" i="2"/>
  <c r="AN55" i="1"/>
</calcChain>
</file>

<file path=xl/sharedStrings.xml><?xml version="1.0" encoding="utf-8"?>
<sst xmlns="http://schemas.openxmlformats.org/spreadsheetml/2006/main" count="3175" uniqueCount="672">
  <si>
    <t>Export Komplet</t>
  </si>
  <si>
    <t>VZ</t>
  </si>
  <si>
    <t>2.0</t>
  </si>
  <si>
    <t>ZAMOK</t>
  </si>
  <si>
    <t>False</t>
  </si>
  <si>
    <t>{df4ec151-7bc7-4635-bb7d-7558edd41e5c}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</si>
  <si>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</si>
  <si>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</si>
  <si>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</si>
  <si>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</si>
  <si>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</si>
  <si>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</si>
  <si>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</si>
  <si>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</si>
  <si>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25-03_5021-P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</si>
  <si>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</si>
  <si>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</si>
  <si>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toalety - Přístavba budovy A (1.NP)</t>
  </si>
  <si>
    <t>KSO:</t>
  </si>
  <si>
    <t>8013213</t>
  </si>
  <si>
    <t>CC-CZ:</t>
  </si>
  <si>
    <t/>
  </si>
  <si>
    <t>Místo:</t>
  </si>
  <si>
    <t>TUL Liberec</t>
  </si>
  <si>
    <t>Datum:</t>
  </si>
  <si>
    <t>30. 3. 2025</t>
  </si>
  <si>
    <t>Zadavatel:</t>
  </si>
  <si>
    <t>IČ:</t>
  </si>
  <si>
    <t xml:space="preserve">TUL Liberec 17.listopadu 590/14 Liberec 15 </t>
  </si>
  <si>
    <t>DIČ:</t>
  </si>
  <si>
    <t>Účastník:</t>
  </si>
  <si>
    <t>Vyplň údaj</t>
  </si>
  <si>
    <t>Projektant:</t>
  </si>
  <si>
    <t>Ing. Jana Košťálová</t>
  </si>
  <si>
    <t>True</t>
  </si>
  <si>
    <t>Zpracovatel:</t>
  </si>
  <si>
    <t>Propos Liberec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</si>
  <si>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</si>
  <si>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</si>
  <si>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</si>
  <si>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</si>
  <si>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</si>
  <si>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</si>
  <si>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</si>
  <si>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</si>
  <si>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</si>
  <si>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</si>
  <si>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</si>
  <si>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</si>
  <si>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</si>
  <si>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</si>
  <si>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</si>
  <si>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</si>
  <si>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</si>
  <si>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</si>
  <si>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</si>
  <si>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</si>
  <si>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</si>
  <si>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</si>
  <si>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</si>
  <si>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</si>
  <si>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</si>
  <si>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</si>
  <si>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</si>
  <si>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</si>
  <si>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</si>
  <si>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</si>
  <si>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</si>
  <si>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</si>
  <si>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</si>
  <si>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</si>
  <si>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</si>
  <si>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</si>
  <si>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</si>
  <si>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</si>
  <si>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</si>
  <si>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</si>
  <si>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</si>
  <si>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</si>
  <si>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</si>
  <si>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</si>
  <si>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{a94f4269-7c89-45ec-ad75-8e09580661ed}</t>
  </si>
  <si>
    <t>2</t>
  </si>
  <si>
    <t>keramdlaz</t>
  </si>
  <si>
    <t>2,49</t>
  </si>
  <si>
    <t>keramob</t>
  </si>
  <si>
    <t>9,32</t>
  </si>
  <si>
    <t>KRYCÍ LIST SOUPISU PRACÍ</t>
  </si>
  <si>
    <t>obkladlista</t>
  </si>
  <si>
    <t>4,66</t>
  </si>
  <si>
    <t>Objekt:</t>
  </si>
  <si>
    <t>01 - Stavební úpravy toalety - Přístavba budovy A (1.NP)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</si>
  <si>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</si>
  <si>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</si>
  <si>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</si>
  <si>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</si>
  <si>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</si>
  <si>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</si>
  <si>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</si>
  <si>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</si>
  <si>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</si>
  <si>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</si>
  <si>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 (vč. přesunu hmot)</t>
  </si>
  <si>
    <t xml:space="preserve">    725 - Zdravotechnika - zařizovací předměty (vč. přesunu hmot)</t>
  </si>
  <si>
    <t xml:space="preserve">    742 - Elektroinstalace - slaboproud (vč. přesunu hmot)</t>
  </si>
  <si>
    <t xml:space="preserve">    763 - Konstrukce suché výstavby</t>
  </si>
  <si>
    <t xml:space="preserve">    766 - Konstrukce truhlářské</t>
  </si>
  <si>
    <t xml:space="preserve">    768 - Ostatní výrobky (vč. přesunu hmot)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</si>
  <si>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</si>
  <si>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</si>
  <si>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</si>
  <si>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</si>
  <si>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</si>
  <si>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</si>
  <si>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</si>
  <si>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</si>
  <si>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</si>
  <si>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</si>
  <si>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</si>
  <si>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</si>
  <si>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</si>
  <si>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</si>
  <si>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</si>
  <si>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</si>
  <si>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</si>
  <si>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</si>
  <si>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</si>
  <si>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</si>
  <si>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</si>
  <si>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</si>
  <si>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</si>
  <si>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612135001</t>
  </si>
  <si>
    <t>Vyrovnání nerovností podkladu vnitřních omítaných ploch maltou, tl. do 10 mm vápenocementovou stěn</t>
  </si>
  <si>
    <t>m2</t>
  </si>
  <si>
    <t>CS ÚRS 2025 01</t>
  </si>
  <si>
    <t>4</t>
  </si>
  <si>
    <t>1251781974</t>
  </si>
  <si>
    <t>Online PSC</t>
  </si>
  <si>
    <t>https://podminky.urs.cz/item/CS_URS_2025_01/612135001</t>
  </si>
  <si>
    <t>VV</t>
  </si>
  <si>
    <t>po otlučení obkladu</t>
  </si>
  <si>
    <t>(1,41+0,75)*2*2,0*2</t>
  </si>
  <si>
    <t>-0,60*1,97*2</t>
  </si>
  <si>
    <t>Součet</t>
  </si>
  <si>
    <t>612325111</t>
  </si>
  <si>
    <t>Vápenocementová omítka rýh hladká, ve stěnách, šířky rýhy do 150 mm</t>
  </si>
  <si>
    <t>2098637807</t>
  </si>
  <si>
    <t>https://podminky.urs.cz/item/CS_URS_2025_01/612325111</t>
  </si>
  <si>
    <t>3,50*0,10*2</t>
  </si>
  <si>
    <t>3,50*0,15</t>
  </si>
  <si>
    <t>3</t>
  </si>
  <si>
    <t>612325419</t>
  </si>
  <si>
    <t>Oprava vápenocementové omítky vnitřních ploch hladké, tl. do 20 mm, s celoplošným přeštukováním, tl. štuku do 3 mm stěn, v rozsahu opravované plochy přes 30 do 50%</t>
  </si>
  <si>
    <t>-1899253877</t>
  </si>
  <si>
    <t>https://podminky.urs.cz/item/CS_URS_2025_01/612325419</t>
  </si>
  <si>
    <t>Nad keramickým obkladem</t>
  </si>
  <si>
    <t>Na stávajících stěnách</t>
  </si>
  <si>
    <t>(1,66+1,50*2)*1,45</t>
  </si>
  <si>
    <t>631312121</t>
  </si>
  <si>
    <t>Doplnění dosavadních mazanin prostým betonem s dodáním hmot, bez potěru, plochy jednotlivě přes 1 m2 do 4 m2 a tl. do 80 mm</t>
  </si>
  <si>
    <t>m3</t>
  </si>
  <si>
    <t>-614399502</t>
  </si>
  <si>
    <t>https://podminky.urs.cz/item/CS_URS_2025_01/631312121</t>
  </si>
  <si>
    <t>vyrovnání po vybourání dlažby + prícky</t>
  </si>
  <si>
    <t>2,47*0,05</t>
  </si>
  <si>
    <t>9</t>
  </si>
  <si>
    <t>Ostatní konstrukce a práce, bourání</t>
  </si>
  <si>
    <t>5</t>
  </si>
  <si>
    <t>949101111</t>
  </si>
  <si>
    <t>Lešení pomocné pracovní pro objekty pozemních staveb pro zatížení do 150 kg/m2, o výšce lešeňové podlahy do 1,9 m</t>
  </si>
  <si>
    <t>1585976532</t>
  </si>
  <si>
    <t>https://podminky.urs.cz/item/CS_URS_2025_01/949101111</t>
  </si>
  <si>
    <t>1,66*1,50</t>
  </si>
  <si>
    <t>952901111</t>
  </si>
  <si>
    <t>Vyčištění budov nebo objektů před předáním do užívání budov bytové nebo občanské výstavby, světlé výšky podlaží do 4 m</t>
  </si>
  <si>
    <t>-59178042</t>
  </si>
  <si>
    <t>https://podminky.urs.cz/item/CS_URS_2025_01/952901111</t>
  </si>
  <si>
    <t>7</t>
  </si>
  <si>
    <t>962031011</t>
  </si>
  <si>
    <t>Bourání příček nebo přizdívek z cihel děrovaných, tl. do 100 mm</t>
  </si>
  <si>
    <t>-1328597438</t>
  </si>
  <si>
    <t>https://podminky.urs.cz/item/CS_URS_2025_01/962031011</t>
  </si>
  <si>
    <t>1,66*3,50</t>
  </si>
  <si>
    <t>8</t>
  </si>
  <si>
    <t>962031013</t>
  </si>
  <si>
    <t>Bourání příček nebo přizdívek z cihel děrovaných, tl. přes 100 do 150 mm</t>
  </si>
  <si>
    <t>-1268063268</t>
  </si>
  <si>
    <t>https://podminky.urs.cz/item/CS_URS_2025_01/962031013</t>
  </si>
  <si>
    <t>1,41*3,50</t>
  </si>
  <si>
    <t>965081213</t>
  </si>
  <si>
    <t>Bourání podlah z dlaždic bez podkladního lože nebo mazaniny, s jakoukoliv výplní spár keramických nebo xylolitových tl. do 10 mm, plochy přes 1 m2</t>
  </si>
  <si>
    <t>-2019937998</t>
  </si>
  <si>
    <t>https://podminky.urs.cz/item/CS_URS_2025_01/965081213</t>
  </si>
  <si>
    <t>0,75*1,41*2</t>
  </si>
  <si>
    <t>10</t>
  </si>
  <si>
    <t>968072245</t>
  </si>
  <si>
    <t>Vybourání kovových rámů oken s křídly, dveřních zárubní, vrat, stěn, ostění nebo obkladů okenních rámů s křídly jednoduchých, plochy do 2 m2</t>
  </si>
  <si>
    <t>722300731</t>
  </si>
  <si>
    <t>https://podminky.urs.cz/item/CS_URS_2025_01/968072245</t>
  </si>
  <si>
    <t>0,60*1,97*2</t>
  </si>
  <si>
    <t>11</t>
  </si>
  <si>
    <t>978059541</t>
  </si>
  <si>
    <t>Odsekání obkladů stěn včetně otlučení podkladní omítky až na zdivo z obkládaček vnitřních, z jakýchkoliv materiálů, plochy přes 1 m2</t>
  </si>
  <si>
    <t>1473807968</t>
  </si>
  <si>
    <t>https://podminky.urs.cz/item/CS_URS_2025_01/978059541</t>
  </si>
  <si>
    <t>99911.300</t>
  </si>
  <si>
    <t xml:space="preserve">Ochrana stávajících konstrukcí před poškozením </t>
  </si>
  <si>
    <t>kpl</t>
  </si>
  <si>
    <t>509447588</t>
  </si>
  <si>
    <t>1,0</t>
  </si>
  <si>
    <t>13</t>
  </si>
  <si>
    <t>99991.400</t>
  </si>
  <si>
    <t>Zednické výpomoci specialistům - realizováno na pokyn investora a účtováno dle záznamu v SD</t>
  </si>
  <si>
    <t>hod</t>
  </si>
  <si>
    <t>-1189193734</t>
  </si>
  <si>
    <t>10,0</t>
  </si>
  <si>
    <t>997</t>
  </si>
  <si>
    <t>Přesun sutě</t>
  </si>
  <si>
    <t>14</t>
  </si>
  <si>
    <t>997013153</t>
  </si>
  <si>
    <t>Vnitrostaveništní doprava suti a vybouraných hmot vodorovně do 50 m s naložením s omezením mechanizace pro budovy a haly výšky přes 9 do 12 m</t>
  </si>
  <si>
    <t>t</t>
  </si>
  <si>
    <t>-1415165794</t>
  </si>
  <si>
    <t>https://podminky.urs.cz/item/CS_URS_2025_01/997013153</t>
  </si>
  <si>
    <t>2,674</t>
  </si>
  <si>
    <t>15</t>
  </si>
  <si>
    <t>997013501</t>
  </si>
  <si>
    <t>Odvoz suti a vybouraných hmot na skládku nebo meziskládku se složením, na vzdálenost do 1 km</t>
  </si>
  <si>
    <t>-2023086091</t>
  </si>
  <si>
    <t>https://podminky.urs.cz/item/CS_URS_2025_01/997013501</t>
  </si>
  <si>
    <t>16</t>
  </si>
  <si>
    <t>997013509</t>
  </si>
  <si>
    <t>Odvoz suti a vybouraných hmot na skládku nebo meziskládku se složením, na vzdálenost Příplatek k ceně za každý další započatý 1 km přes 1 km</t>
  </si>
  <si>
    <t>-10283967</t>
  </si>
  <si>
    <t>https://podminky.urs.cz/item/CS_URS_2025_01/997013509</t>
  </si>
  <si>
    <t>2,674*10</t>
  </si>
  <si>
    <t>17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</si>
  <si>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</si>
  <si>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</si>
  <si>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-1820760731</t>
  </si>
  <si>
    <t>https://podminky.urs.cz/item/CS_URS_2025_01/997013869</t>
  </si>
  <si>
    <t>2,554</t>
  </si>
  <si>
    <t>18</t>
  </si>
  <si>
    <t>997013871</t>
  </si>
  <si>
    <t>Poplatek za uložení stavebního odpadu na recyklační skládce (skládkovné) směsného stavebního a demoličního zatříděného do Katalogu odpadů pod kódem 17 09 04</t>
  </si>
  <si>
    <t>-1977414316</t>
  </si>
  <si>
    <t>https://podminky.urs.cz/item/CS_URS_2025_01/997013871</t>
  </si>
  <si>
    <t>0,120</t>
  </si>
  <si>
    <t>998</t>
  </si>
  <si>
    <t>Přesun hmot</t>
  </si>
  <si>
    <t>19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</si>
  <si>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</si>
  <si>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</si>
  <si>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-85988255</t>
  </si>
  <si>
    <t>https://podminky.urs.cz/item/CS_URS_2025_01/998011008</t>
  </si>
  <si>
    <t>PSV</t>
  </si>
  <si>
    <t>Práce a dodávky PSV</t>
  </si>
  <si>
    <t>721</t>
  </si>
  <si>
    <t>Zdravotechnika - vnitřní kanalizace (vč. přesunu hmot)</t>
  </si>
  <si>
    <t>20</t>
  </si>
  <si>
    <t>7211111.1</t>
  </si>
  <si>
    <t>Úprava rozvodů vody a kanalizace vč. příslušenství kompletního provedení, montáže a dodávky</t>
  </si>
  <si>
    <t>1862579617</t>
  </si>
  <si>
    <t>725</t>
  </si>
  <si>
    <t>Zdravotechnika - zařizovací předměty (vč. přesunu hmot)</t>
  </si>
  <si>
    <t>7251111.2</t>
  </si>
  <si>
    <t>Zařizovací koncové předměty - wc mísa + geberit, sedátko, umývadlo, baterie vč. montáž a dodávky, systémových detailůa a prvků</t>
  </si>
  <si>
    <t>soub</t>
  </si>
  <si>
    <t>-320745148</t>
  </si>
  <si>
    <t>P</t>
  </si>
  <si>
    <t>22</t>
  </si>
  <si>
    <t>7251149.1</t>
  </si>
  <si>
    <t>Demontáž klozetové mísy a sedátka vč. bezpečného odpojení, manipulace, likvidace, poplatků za skládku</t>
  </si>
  <si>
    <t>-905272790</t>
  </si>
  <si>
    <t>2,0</t>
  </si>
  <si>
    <t>23</t>
  </si>
  <si>
    <t>7252108.2</t>
  </si>
  <si>
    <t>Demontáž umyvadla vč. bezpečného odpojení, manipulace, likvidace, poplatků za skládku</t>
  </si>
  <si>
    <t>656993499</t>
  </si>
  <si>
    <t>742</t>
  </si>
  <si>
    <t>Elektroinstalace - slaboproud (vč. přesunu hmot)</t>
  </si>
  <si>
    <t>24</t>
  </si>
  <si>
    <t>74211.100</t>
  </si>
  <si>
    <t>433150160</t>
  </si>
  <si>
    <t>25</t>
  </si>
  <si>
    <t>74211.200</t>
  </si>
  <si>
    <t>Montáž a dodávka signalizačního systému nouzového volání vč. systémových detailů a prvků</t>
  </si>
  <si>
    <t>-747633215</t>
  </si>
  <si>
    <t>763</t>
  </si>
  <si>
    <t>Konstrukce suché výstavby</t>
  </si>
  <si>
    <t>26</t>
  </si>
  <si>
    <t>7634111.1</t>
  </si>
  <si>
    <t>Sanitární příčky do mokrého prostředí, desky s HPL - laminátem tl 12 mm</t>
  </si>
  <si>
    <t>1490065803</t>
  </si>
  <si>
    <t>1,66*2,20</t>
  </si>
  <si>
    <t>27</t>
  </si>
  <si>
    <t>763411125</t>
  </si>
  <si>
    <t>kus</t>
  </si>
  <si>
    <t>-1140268639</t>
  </si>
  <si>
    <t>https://podminky.urs.cz/item/CS_URS_2025_01/763411125</t>
  </si>
  <si>
    <t>766</t>
  </si>
  <si>
    <t>Konstrukce truhlářské</t>
  </si>
  <si>
    <t>28</t>
  </si>
  <si>
    <t>766691914</t>
  </si>
  <si>
    <t>Ostatní práce vyvěšení nebo zavěšení křídel dřevěných dveřních, plochy do 2 m2</t>
  </si>
  <si>
    <t>-1107047607</t>
  </si>
  <si>
    <t>https://podminky.urs.cz/item/CS_URS_2025_01/766691914</t>
  </si>
  <si>
    <t>768</t>
  </si>
  <si>
    <t>Ostatní výrobky (vč. přesunu hmot)</t>
  </si>
  <si>
    <t>29</t>
  </si>
  <si>
    <t>78111.100</t>
  </si>
  <si>
    <t>Montáž a dodávka madla délky 800mm, sklopné, bílé vč. kotvení, systémových detailů a prvků a povrchové úpravy - ozn. 1.01</t>
  </si>
  <si>
    <t>-941151946</t>
  </si>
  <si>
    <t>30</t>
  </si>
  <si>
    <t>78111.101</t>
  </si>
  <si>
    <t>Montáž a dodávka madla vel. 600x500mm, ve tvaru L, bílé vč. kotvení, systémových detailů a prvků a povrchové úpravy - ozn. 1.02</t>
  </si>
  <si>
    <t>222655316</t>
  </si>
  <si>
    <t>31</t>
  </si>
  <si>
    <t>78111.102</t>
  </si>
  <si>
    <t>Montáž a dodávka madla délky 600mm na stávající dveře, pevné, bílé vč. kotvení, systémových detailů a prvků a povrchové úpravy - ozn. 1.03</t>
  </si>
  <si>
    <t>1362723674</t>
  </si>
  <si>
    <t>32</t>
  </si>
  <si>
    <t>78111.103</t>
  </si>
  <si>
    <t>Montáž a dodávka madla délky 500mm, pevné, bílé vč. kotvení, systémových detailů a prvků a povrchové úpravy - ozn. 1.04</t>
  </si>
  <si>
    <t>-1087568897</t>
  </si>
  <si>
    <t>33</t>
  </si>
  <si>
    <t>78111.104</t>
  </si>
  <si>
    <t>Montáž a dodávka zrcadla vel. 300x1000mm, spodní hrana 900mm. vč. kotvení, systémových detailů a prvků a povrchové úpravy - ozn. 2.01</t>
  </si>
  <si>
    <t>-371678063</t>
  </si>
  <si>
    <t>34</t>
  </si>
  <si>
    <t>78111.105</t>
  </si>
  <si>
    <t>-1185478357</t>
  </si>
  <si>
    <t>35</t>
  </si>
  <si>
    <t>78111.106</t>
  </si>
  <si>
    <t>767991615</t>
  </si>
  <si>
    <t>771</t>
  </si>
  <si>
    <t>Podlahy z dlaždic</t>
  </si>
  <si>
    <t>36</t>
  </si>
  <si>
    <t>771111011</t>
  </si>
  <si>
    <t>Příprava podkladu před provedením dlažby vysátí podlah</t>
  </si>
  <si>
    <t>-751694753</t>
  </si>
  <si>
    <t>https://podminky.urs.cz/item/CS_URS_2025_01/771111011</t>
  </si>
  <si>
    <t>37</t>
  </si>
  <si>
    <t>771121011</t>
  </si>
  <si>
    <t>Příprava podkladu před provedením dlažby nátěr penetrační na podlahu</t>
  </si>
  <si>
    <t>-362570183</t>
  </si>
  <si>
    <t>https://podminky.urs.cz/item/CS_URS_2025_01/771121011</t>
  </si>
  <si>
    <t>38</t>
  </si>
  <si>
    <t>771151011</t>
  </si>
  <si>
    <t>Příprava podkladu před provedením dlažby samonivelační stěrka min. pevnosti 20 MPa, tloušťky do 3 mm</t>
  </si>
  <si>
    <t>1206046983</t>
  </si>
  <si>
    <t>https://podminky.urs.cz/item/CS_URS_2025_01/771151011</t>
  </si>
  <si>
    <t>39</t>
  </si>
  <si>
    <t>771574415</t>
  </si>
  <si>
    <t>Montáž podlah z dlaždic keramických lepených cementovým flexibilním lepidlem hladkých, tloušťky do 10 mm přes 6 do 9 ks/m2</t>
  </si>
  <si>
    <t>891949163</t>
  </si>
  <si>
    <t>https://podminky.urs.cz/item/CS_URS_2025_01/771574415</t>
  </si>
  <si>
    <t>Mezisoučet</t>
  </si>
  <si>
    <t>40</t>
  </si>
  <si>
    <t>M</t>
  </si>
  <si>
    <t>597611.3</t>
  </si>
  <si>
    <t>dlažba keramická dle původní dlažby</t>
  </si>
  <si>
    <t>622483487</t>
  </si>
  <si>
    <t>keramdlaz*1,1</t>
  </si>
  <si>
    <t>41</t>
  </si>
  <si>
    <t>7715911.1</t>
  </si>
  <si>
    <t>Izolace pod dlažbu nátěrem nebo stěrkou ve dvou vrstvách vč. systémových detailů, bandáží, rohů, koutů</t>
  </si>
  <si>
    <t>-1748827889</t>
  </si>
  <si>
    <t>42</t>
  </si>
  <si>
    <t>77191.100</t>
  </si>
  <si>
    <t>Přípočet na systémové doplňkové prvky keramických dlažeb (např. ukončující prahové a dilatační lišty, silikonové těsnění spar atd.)</t>
  </si>
  <si>
    <t>334441607</t>
  </si>
  <si>
    <t>43</t>
  </si>
  <si>
    <t>998771111</t>
  </si>
  <si>
    <t>Přesun hmot pro podlahy z dlaždic stanovený z hmotnosti přesunovaného materiálu vodorovná dopravní vzdálenost do 50 m s omezením mechanizace v objektech výšky do 6 m</t>
  </si>
  <si>
    <t>-1857296989</t>
  </si>
  <si>
    <t>https://podminky.urs.cz/item/CS_URS_2025_01/998771111</t>
  </si>
  <si>
    <t>781</t>
  </si>
  <si>
    <t>Dokončovací práce - obklady</t>
  </si>
  <si>
    <t>44</t>
  </si>
  <si>
    <t>781111011</t>
  </si>
  <si>
    <t>Příprava podkladu před provedením obkladu oprášení (ometení) stěny</t>
  </si>
  <si>
    <t>737992936</t>
  </si>
  <si>
    <t>https://podminky.urs.cz/item/CS_URS_2025_01/781111011</t>
  </si>
  <si>
    <t>45</t>
  </si>
  <si>
    <t>781121011</t>
  </si>
  <si>
    <t>Příprava podkladu před provedením obkladu nátěr penetrační na stěnu</t>
  </si>
  <si>
    <t>448598085</t>
  </si>
  <si>
    <t>https://podminky.urs.cz/item/CS_URS_2025_01/781121011</t>
  </si>
  <si>
    <t>46</t>
  </si>
  <si>
    <t>7811311.1</t>
  </si>
  <si>
    <t>Izolace pod obklad nátěrem nebo stěrkou ve dvou vrstvách vč. systémových detailů, bandáží, rohů, koutů</t>
  </si>
  <si>
    <t>-1659829962</t>
  </si>
  <si>
    <t>Pas cca 30cm nad zemí</t>
  </si>
  <si>
    <t>(1,66+1,50*2)*0,30</t>
  </si>
  <si>
    <t>47</t>
  </si>
  <si>
    <t>781151031</t>
  </si>
  <si>
    <t>Příprava podkladu před provedením obkladu celoplošné vyrovnání podkladu stěrkou, tloušťky 3 mm</t>
  </si>
  <si>
    <t>1753920099</t>
  </si>
  <si>
    <t>https://podminky.urs.cz/item/CS_URS_2025_01/781151031</t>
  </si>
  <si>
    <t>48</t>
  </si>
  <si>
    <t>781472219</t>
  </si>
  <si>
    <t>Montáž keramických obkladů stěn lepených cementovým flexibilním lepidlem hladkých přes 22 do 25 ks/m2</t>
  </si>
  <si>
    <t>-754772966</t>
  </si>
  <si>
    <t>https://podminky.urs.cz/item/CS_URS_2025_01/781472219</t>
  </si>
  <si>
    <t>(1,66+1,50*2)*2,0</t>
  </si>
  <si>
    <t>49</t>
  </si>
  <si>
    <t>597617.0</t>
  </si>
  <si>
    <t>obklad keramický dle původního obkladu</t>
  </si>
  <si>
    <t>-1696255112</t>
  </si>
  <si>
    <t>keramob*1,1</t>
  </si>
  <si>
    <t>50</t>
  </si>
  <si>
    <t>781473.18</t>
  </si>
  <si>
    <t>Případná úprava, výměna stávajícího obkladu po výměně umyvadla vč. dodání materiálu</t>
  </si>
  <si>
    <t>-1866179082</t>
  </si>
  <si>
    <t>51</t>
  </si>
  <si>
    <t>781492151</t>
  </si>
  <si>
    <t>Obklad - dokončující práce montáž profilu kladeného do malty ukončovacího</t>
  </si>
  <si>
    <t>m</t>
  </si>
  <si>
    <t>1574591197</t>
  </si>
  <si>
    <t>https://podminky.urs.cz/item/CS_URS_2025_01/781492151</t>
  </si>
  <si>
    <t>Předpoklad - na obvodu</t>
  </si>
  <si>
    <t>1,66+1,50*2</t>
  </si>
  <si>
    <t>52</t>
  </si>
  <si>
    <t>28342005</t>
  </si>
  <si>
    <t>lišta ukončovací z PVC 12,5mm</t>
  </si>
  <si>
    <t>607735074</t>
  </si>
  <si>
    <t>obkladlista*1,1</t>
  </si>
  <si>
    <t>53</t>
  </si>
  <si>
    <t>78191.100</t>
  </si>
  <si>
    <t>Přípočet na systémové doplňkové prvky keramických obkladů (např. ukončující prahové a dilatační lišty, silikonové těsnění spar atd.)</t>
  </si>
  <si>
    <t>-1070225999</t>
  </si>
  <si>
    <t>54</t>
  </si>
  <si>
    <t>998781111</t>
  </si>
  <si>
    <t>Přesun hmot pro obklady keramické stanovený z hmotnosti přesunovaného materiálu vodorovná dopravní vzdálenost do 50 m s omezením mechanizace v objektech výšky do 6 m</t>
  </si>
  <si>
    <t>2012288342</t>
  </si>
  <si>
    <t>https://podminky.urs.cz/item/CS_URS_2025_01/998781111</t>
  </si>
  <si>
    <t>784</t>
  </si>
  <si>
    <t>Dokončovací práce - malby a tapety</t>
  </si>
  <si>
    <t>55</t>
  </si>
  <si>
    <t>784121001</t>
  </si>
  <si>
    <t>Oškrabání malby v místnostech výšky do 3,80 m</t>
  </si>
  <si>
    <t>2001144481</t>
  </si>
  <si>
    <t>https://podminky.urs.cz/item/CS_URS_2025_01/784121001</t>
  </si>
  <si>
    <t>Stávající strop</t>
  </si>
  <si>
    <t>56</t>
  </si>
  <si>
    <t>784181101</t>
  </si>
  <si>
    <t>Penetrace podkladu jednonásobná základní akrylátová bezbarvá v místnostech výšky do 3,80 m</t>
  </si>
  <si>
    <t>1106151904</t>
  </si>
  <si>
    <t>https://podminky.urs.cz/item/CS_URS_2025_01/784181101</t>
  </si>
  <si>
    <t>57</t>
  </si>
  <si>
    <t>784211101</t>
  </si>
  <si>
    <t>1788714137</t>
  </si>
  <si>
    <t>https://podminky.urs.cz/item/CS_URS_2025_01/784211101</t>
  </si>
  <si>
    <t>VRN</t>
  </si>
  <si>
    <t>Vedlejší rozpočtové náklady</t>
  </si>
  <si>
    <t>58</t>
  </si>
  <si>
    <t>030001.00</t>
  </si>
  <si>
    <t>Zařízení staveniště, zabezpečení, protiprašná ochrana, průběžný úklid, finální úklid</t>
  </si>
  <si>
    <t>1024</t>
  </si>
  <si>
    <t>1058690117</t>
  </si>
  <si>
    <t>SEZNAM FIGUR</t>
  </si>
  <si>
    <t>Výměra</t>
  </si>
  <si>
    <t>Použití figury:</t>
  </si>
  <si>
    <t>Montáž podlah keramických hladkých lepených cementovým flexibilním lepidlem přes 6 do 9 ks/m2</t>
  </si>
  <si>
    <t>Vysátí podkladu před pokládkou dlažby</t>
  </si>
  <si>
    <t>Nátěr penetrační na podlahu</t>
  </si>
  <si>
    <t>Samonivelační stěrka podlah pevnosti 20 MPa tl 3 mm</t>
  </si>
  <si>
    <t>Montáž obkladů keramických hladkých lepených cementovým flexibilním lepidlem přes 22 do 25 ks/m2</t>
  </si>
  <si>
    <t>Ometení (oprášení) stěny při přípravě podkladu</t>
  </si>
  <si>
    <t>Nátěr penetrační na stěnu</t>
  </si>
  <si>
    <t>Celoplošné vyrovnání podkladu stěrkou tl 3 mm</t>
  </si>
  <si>
    <t>malb</t>
  </si>
  <si>
    <t>Montáž profilů ukončovacích kladených do malty</t>
  </si>
  <si>
    <t>sdkpodhl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</si>
  <si>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</si>
  <si>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</si>
  <si>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</si>
  <si>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</si>
  <si>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</si>
  <si>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</si>
  <si>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</si>
  <si>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</si>
  <si>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</si>
  <si>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</si>
  <si>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</si>
  <si>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</si>
  <si>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</si>
  <si>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</si>
  <si>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</si>
  <si>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</si>
  <si>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</si>
  <si>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</si>
  <si>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</si>
  <si>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</si>
  <si>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</si>
  <si>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</si>
  <si>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</si>
  <si>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</si>
  <si>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</si>
  <si>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</si>
  <si>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</si>
  <si>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</si>
  <si>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</si>
  <si>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</si>
  <si>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</si>
  <si>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</si>
  <si>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</si>
  <si>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</si>
  <si>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</si>
  <si>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</si>
  <si>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</si>
  <si>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</si>
  <si>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</si>
  <si>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</si>
  <si>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</si>
  <si>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</si>
  <si>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</si>
  <si>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</si>
  <si>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</si>
  <si>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</si>
  <si>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</si>
  <si>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</si>
  <si>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</si>
  <si>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</si>
  <si>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</si>
  <si>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</si>
  <si>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</si>
  <si>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</si>
  <si>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</si>
  <si>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</si>
  <si>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</si>
  <si>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</si>
  <si>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</si>
  <si>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</si>
  <si>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</si>
  <si>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</si>
  <si>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</si>
  <si>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</si>
  <si>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</si>
  <si>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</si>
  <si>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</si>
  <si>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</si>
  <si>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</si>
  <si>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</si>
  <si>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</si>
  <si>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</si>
  <si>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</si>
  <si>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</si>
  <si>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</si>
  <si>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</si>
  <si>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</si>
  <si>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</si>
  <si>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</si>
  <si>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</si>
  <si>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</si>
  <si>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</si>
  <si>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</si>
  <si>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</si>
  <si>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</si>
  <si>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</si>
  <si>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</si>
  <si>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</si>
  <si>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</si>
  <si>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</si>
  <si>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</si>
  <si>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</si>
  <si>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</si>
  <si>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</si>
  <si>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</si>
  <si>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</si>
  <si>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</si>
  <si>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</si>
  <si>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</si>
  <si>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</si>
  <si>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</si>
  <si>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</si>
  <si>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</si>
  <si>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</si>
  <si>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</si>
  <si>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</si>
  <si>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</si>
  <si>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</si>
  <si>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</si>
  <si>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</si>
  <si>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</si>
  <si>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</si>
  <si>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</si>
  <si>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</si>
  <si>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</si>
  <si>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</si>
  <si>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</si>
  <si>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</si>
  <si>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</si>
  <si>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</si>
  <si>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</si>
  <si>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</si>
  <si>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</si>
  <si>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</si>
  <si>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</si>
  <si>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</si>
  <si>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</si>
  <si>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</si>
  <si>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</si>
  <si>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</si>
  <si>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</si>
  <si>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</si>
  <si>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</si>
  <si>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</si>
  <si>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</si>
  <si>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</si>
  <si>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</si>
  <si>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</si>
  <si>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</si>
  <si>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</si>
  <si>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</si>
  <si>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</si>
  <si>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</si>
  <si>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</si>
  <si>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</si>
  <si>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</si>
  <si>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</si>
  <si>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</si>
  <si>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</si>
  <si>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</si>
  <si>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</si>
  <si>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</si>
  <si>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</si>
  <si>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</si>
  <si>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</si>
  <si>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</si>
  <si>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</si>
  <si>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</si>
  <si>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</si>
  <si>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</si>
  <si>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</si>
  <si>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</si>
  <si>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</si>
  <si>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</si>
  <si>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</si>
  <si>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</si>
  <si>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</si>
  <si>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</si>
  <si>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</si>
  <si>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</si>
  <si>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</si>
  <si>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</si>
  <si>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</si>
  <si>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</si>
  <si>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</si>
  <si>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</si>
  <si>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</si>
  <si>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</si>
  <si>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</si>
  <si>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</si>
  <si>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</si>
  <si>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</si>
  <si>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</si>
  <si>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</si>
  <si>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</si>
  <si>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</si>
  <si>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</si>
  <si>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</si>
  <si>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 xml:space="preserve">Úprava elektro - úprava rozvodů + vypínač vč. demontáže, likvidace, manipulace, poplatku stávajících rozvodů, M+D nových prvků, rozvodů, systémových detailů a prvků. Bez dodávky svítidel. </t>
  </si>
  <si>
    <r>
      <t xml:space="preserve">Sanitární příčky vhodné do mokrého prostředí dveře vnitřní do sanitárních příček šířky do 800 mm, výšky do 2 000 mm z kompaktních desek včetně nerezového kování tl. 10 mm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prvku.)</t>
    </r>
  </si>
  <si>
    <r>
      <t xml:space="preserve">dlažba keramická dle původní dlažby </t>
    </r>
    <r>
      <rPr>
        <sz val="9"/>
        <color rgb="FF0000FF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prvku.)</t>
    </r>
  </si>
  <si>
    <t>obklad keramický dle původního obkladu 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</si>
  <si>
    <t>lišta ukončovací z PVC 12,5mm 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prvku.)</t>
  </si>
  <si>
    <r>
      <t xml:space="preserve">Malby z malířských směsí oděruvzdorných za mokra dvojnásobné, bílé za mokra oděruvzdorné výborně v místnostech výšky do 3,80 m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</si>
  <si>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r>
      <t xml:space="preserve">Montáž a dodávka zásobníku na tekuté mýdlo vč. kotvení, systémových detailů a prvků a povrchové úpravy - ozn. 4.01 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</si>
  <si>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r>
      <t xml:space="preserve">Montáž a dodávka zásobníku na toaletní papír vč. kotvení, systémových detailů a prvků a povrchové úpravy - ozn. 6.01 </t>
    </r>
    <r>
      <rPr>
        <i/>
        <sz val="9"/>
        <rFont val="Arial CE"/>
        <family val="2"/>
        <charset val="238"/>
      </rPr>
      <t>(Ze stavebních prvků a materiálů použitých při stavbě, které mohou přijít do styku s uživateli, se při zkouškách v souladu s podmínkami uvedenými v příloze XVII nařízení Evropského parlamentu a Rady (ES) č. 1907/2006 uvolňuje méně než 0,06 mg formaldehydu na m³ materiálu nebo prvku a při zkouškách podle normy CEN/EN 16516 a ISO 16000-3:2011 nebo jiných srovnatelných standardizovaných zkušebních podmínek a metod stanovení méně než 0,001 mg jiných karcinogenních těkavých organických sloučenin kategorie 1A a 1B na m³ materiálu nebo prvku. )</t>
    </r>
  </si>
  <si>
    <t xml:space="preserve">Poznámka k položce:_x000D_
WC zařízení bude splňovat požadavky metodiky Breeam, max. průměry objem jednoho spláchnutí činí 3,5 l. Baterie má maximální průtok vody 6 litrů/min.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</si>
</sst>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sz val="9"/>
      <color rgb="FF0000FF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center"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9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3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40" fillId="0" borderId="4" xfId="0" applyFont="1" applyBorder="1" applyAlignment="1" applyProtection="1">
      <alignment vertical="center"/>
    </xf>
    <xf numFmtId="0" fontId="39" fillId="2" borderId="15" xfId="0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</xf>
    <xf numFmtId="0" fontId="56" fillId="0" borderId="23" xfId="0" applyFont="1" applyBorder="1" applyAlignment="1" applyProtection="1">
      <alignment horizontal="left" vertical="center" wrapText="1"/>
    </xf>
    <xf numFmtId="0" fontId="58" fillId="0" borderId="23" xfId="0" applyFont="1" applyBorder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501" TargetMode="External"/><Relationship Id="rId18" Type="http://schemas.openxmlformats.org/officeDocument/2006/relationships/hyperlink" Target="https://podminky.urs.cz/item/CS_URS_2025_01/763411125" TargetMode="External"/><Relationship Id="rId26" Type="http://schemas.openxmlformats.org/officeDocument/2006/relationships/hyperlink" Target="https://podminky.urs.cz/item/CS_URS_2025_01/781121011" TargetMode="External"/><Relationship Id="rId3" Type="http://schemas.openxmlformats.org/officeDocument/2006/relationships/hyperlink" Target="https://podminky.urs.cz/item/CS_URS_2025_01/612325419" TargetMode="External"/><Relationship Id="rId21" Type="http://schemas.openxmlformats.org/officeDocument/2006/relationships/hyperlink" Target="https://podminky.urs.cz/item/CS_URS_2025_01/771121011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5_01/962031011" TargetMode="External"/><Relationship Id="rId12" Type="http://schemas.openxmlformats.org/officeDocument/2006/relationships/hyperlink" Target="https://podminky.urs.cz/item/CS_URS_2025_01/997013153" TargetMode="External"/><Relationship Id="rId17" Type="http://schemas.openxmlformats.org/officeDocument/2006/relationships/hyperlink" Target="https://podminky.urs.cz/item/CS_URS_2025_01/998011008" TargetMode="External"/><Relationship Id="rId25" Type="http://schemas.openxmlformats.org/officeDocument/2006/relationships/hyperlink" Target="https://podminky.urs.cz/item/CS_URS_2025_01/781111011" TargetMode="External"/><Relationship Id="rId33" Type="http://schemas.openxmlformats.org/officeDocument/2006/relationships/hyperlink" Target="https://podminky.urs.cz/item/CS_URS_2025_01/784211101" TargetMode="External"/><Relationship Id="rId2" Type="http://schemas.openxmlformats.org/officeDocument/2006/relationships/hyperlink" Target="https://podminky.urs.cz/item/CS_URS_2025_01/612325111" TargetMode="External"/><Relationship Id="rId16" Type="http://schemas.openxmlformats.org/officeDocument/2006/relationships/hyperlink" Target="https://podminky.urs.cz/item/CS_URS_2025_01/997013871" TargetMode="External"/><Relationship Id="rId20" Type="http://schemas.openxmlformats.org/officeDocument/2006/relationships/hyperlink" Target="https://podminky.urs.cz/item/CS_URS_2025_01/771111011" TargetMode="External"/><Relationship Id="rId29" Type="http://schemas.openxmlformats.org/officeDocument/2006/relationships/hyperlink" Target="https://podminky.urs.cz/item/CS_URS_2025_01/781492151" TargetMode="External"/><Relationship Id="rId1" Type="http://schemas.openxmlformats.org/officeDocument/2006/relationships/hyperlink" Target="https://podminky.urs.cz/item/CS_URS_2025_01/612135001" TargetMode="External"/><Relationship Id="rId6" Type="http://schemas.openxmlformats.org/officeDocument/2006/relationships/hyperlink" Target="https://podminky.urs.cz/item/CS_URS_2025_01/952901111" TargetMode="External"/><Relationship Id="rId11" Type="http://schemas.openxmlformats.org/officeDocument/2006/relationships/hyperlink" Target="https://podminky.urs.cz/item/CS_URS_2025_01/978059541" TargetMode="External"/><Relationship Id="rId24" Type="http://schemas.openxmlformats.org/officeDocument/2006/relationships/hyperlink" Target="https://podminky.urs.cz/item/CS_URS_2025_01/998771111" TargetMode="External"/><Relationship Id="rId32" Type="http://schemas.openxmlformats.org/officeDocument/2006/relationships/hyperlink" Target="https://podminky.urs.cz/item/CS_URS_2025_01/784181101" TargetMode="External"/><Relationship Id="rId5" Type="http://schemas.openxmlformats.org/officeDocument/2006/relationships/hyperlink" Target="https://podminky.urs.cz/item/CS_URS_2025_01/949101111" TargetMode="External"/><Relationship Id="rId15" Type="http://schemas.openxmlformats.org/officeDocument/2006/relationships/hyperlink" Target="https://podminky.urs.cz/item/CS_URS_2025_01/997013869" TargetMode="External"/><Relationship Id="rId23" Type="http://schemas.openxmlformats.org/officeDocument/2006/relationships/hyperlink" Target="https://podminky.urs.cz/item/CS_URS_2025_01/771574415" TargetMode="External"/><Relationship Id="rId28" Type="http://schemas.openxmlformats.org/officeDocument/2006/relationships/hyperlink" Target="https://podminky.urs.cz/item/CS_URS_2025_01/781472219" TargetMode="External"/><Relationship Id="rId10" Type="http://schemas.openxmlformats.org/officeDocument/2006/relationships/hyperlink" Target="https://podminky.urs.cz/item/CS_URS_2025_01/968072245" TargetMode="External"/><Relationship Id="rId19" Type="http://schemas.openxmlformats.org/officeDocument/2006/relationships/hyperlink" Target="https://podminky.urs.cz/item/CS_URS_2025_01/766691914" TargetMode="External"/><Relationship Id="rId31" Type="http://schemas.openxmlformats.org/officeDocument/2006/relationships/hyperlink" Target="https://podminky.urs.cz/item/CS_URS_2025_01/784121001" TargetMode="External"/><Relationship Id="rId4" Type="http://schemas.openxmlformats.org/officeDocument/2006/relationships/hyperlink" Target="https://podminky.urs.cz/item/CS_URS_2025_01/631312121" TargetMode="External"/><Relationship Id="rId9" Type="http://schemas.openxmlformats.org/officeDocument/2006/relationships/hyperlink" Target="https://podminky.urs.cz/item/CS_URS_2025_01/965081213" TargetMode="External"/><Relationship Id="rId14" Type="http://schemas.openxmlformats.org/officeDocument/2006/relationships/hyperlink" Target="https://podminky.urs.cz/item/CS_URS_2025_01/997013509" TargetMode="External"/><Relationship Id="rId22" Type="http://schemas.openxmlformats.org/officeDocument/2006/relationships/hyperlink" Target="https://podminky.urs.cz/item/CS_URS_2025_01/771151011" TargetMode="External"/><Relationship Id="rId27" Type="http://schemas.openxmlformats.org/officeDocument/2006/relationships/hyperlink" Target="https://podminky.urs.cz/item/CS_URS_2025_01/781151031" TargetMode="External"/><Relationship Id="rId30" Type="http://schemas.openxmlformats.org/officeDocument/2006/relationships/hyperlink" Target="https://podminky.urs.cz/item/CS_URS_2025_01/998781111" TargetMode="External"/><Relationship Id="rId35" Type="http://schemas.openxmlformats.org/officeDocument/2006/relationships/drawing" Target="../drawings/drawing2.xml"/><Relationship Id="rId8" Type="http://schemas.openxmlformats.org/officeDocument/2006/relationships/hyperlink" Target="https://podminky.urs.cz/item/CS_URS_2025_01/9620310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40" workbookViewId="0">
      <selection activeCell="AF56" sqref="AF56"/>
    </sheetView>
  </sheetViews>
  <sheetFormatPr defaultRowHeight="11.25"/>
  <cols>
    <col min="1" max="1" width="8.33203125" style="11" customWidth="1"/>
    <col min="2" max="2" width="1.6640625" style="11" customWidth="1"/>
    <col min="3" max="3" width="4.1640625" style="11" customWidth="1"/>
    <col min="4" max="33" width="2.6640625" style="11" customWidth="1"/>
    <col min="34" max="34" width="3.33203125" style="11" customWidth="1"/>
    <col min="35" max="35" width="31.6640625" style="11" customWidth="1"/>
    <col min="36" max="37" width="2.5" style="11" customWidth="1"/>
    <col min="38" max="38" width="8.33203125" style="11" customWidth="1"/>
    <col min="39" max="39" width="3.33203125" style="11" customWidth="1"/>
    <col min="40" max="40" width="13.33203125" style="11" customWidth="1"/>
    <col min="41" max="41" width="7.5" style="11" customWidth="1"/>
    <col min="42" max="42" width="4.1640625" style="11" customWidth="1"/>
    <col min="43" max="43" width="15.6640625" style="11" customWidth="1"/>
    <col min="44" max="44" width="13.6640625" style="11" customWidth="1"/>
    <col min="45" max="47" width="25.83203125" style="11" hidden="1" customWidth="1"/>
    <col min="48" max="49" width="21.6640625" style="11" hidden="1" customWidth="1"/>
    <col min="50" max="51" width="25" style="11" hidden="1" customWidth="1"/>
    <col min="52" max="52" width="21.6640625" style="11" hidden="1" customWidth="1"/>
    <col min="53" max="53" width="19.1640625" style="11" hidden="1" customWidth="1"/>
    <col min="54" max="54" width="25" style="11" hidden="1" customWidth="1"/>
    <col min="55" max="55" width="21.6640625" style="11" hidden="1" customWidth="1"/>
    <col min="56" max="56" width="19.1640625" style="11" hidden="1" customWidth="1"/>
    <col min="57" max="57" width="66.5" style="11" customWidth="1"/>
    <col min="58" max="70" width="9.33203125" style="11"/>
    <col min="71" max="91" width="9.33203125" style="11" hidden="1"/>
    <col min="92" max="16384" width="9.33203125" style="11"/>
  </cols>
  <sheetData>
    <row r="1" spans="1:74">
      <c r="A1" s="279" t="s">
        <v>0</v>
      </c>
      <c r="AZ1" s="279" t="s">
        <v>1</v>
      </c>
      <c r="BA1" s="279" t="s">
        <v>2</v>
      </c>
      <c r="BB1" s="279" t="s">
        <v>3</v>
      </c>
      <c r="BT1" s="279" t="s">
        <v>4</v>
      </c>
      <c r="BU1" s="279" t="s">
        <v>4</v>
      </c>
      <c r="BV1" s="279" t="s">
        <v>5</v>
      </c>
    </row>
    <row r="2" spans="1:74" ht="36.950000000000003" customHeight="1"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S2" s="280" t="s">
        <v>6</v>
      </c>
      <c r="BT2" s="280" t="s">
        <v>7</v>
      </c>
    </row>
    <row r="3" spans="1:74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10"/>
      <c r="BS3" s="280" t="s">
        <v>6</v>
      </c>
      <c r="BT3" s="280" t="s">
        <v>8</v>
      </c>
    </row>
    <row r="4" spans="1:74" ht="24.95" customHeight="1">
      <c r="B4" s="10"/>
      <c r="D4" s="12" t="s">
        <v>9</v>
      </c>
      <c r="AR4" s="10"/>
      <c r="AS4" s="281" t="s">
        <v>10</v>
      </c>
      <c r="BE4" s="282" t="s">
        <v>11</v>
      </c>
      <c r="BS4" s="280" t="s">
        <v>12</v>
      </c>
    </row>
    <row r="5" spans="1:74" ht="12" customHeight="1">
      <c r="B5" s="10"/>
      <c r="D5" s="13" t="s">
        <v>13</v>
      </c>
      <c r="K5" s="327" t="s">
        <v>14</v>
      </c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R5" s="10"/>
      <c r="BE5" s="324" t="s">
        <v>15</v>
      </c>
      <c r="BS5" s="280" t="s">
        <v>6</v>
      </c>
    </row>
    <row r="6" spans="1:74" ht="36.950000000000003" customHeight="1">
      <c r="B6" s="10"/>
      <c r="D6" s="15" t="s">
        <v>16</v>
      </c>
      <c r="K6" s="329" t="s">
        <v>17</v>
      </c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R6" s="10"/>
      <c r="BE6" s="325"/>
      <c r="BS6" s="280" t="s">
        <v>6</v>
      </c>
    </row>
    <row r="7" spans="1:74" ht="12" customHeight="1">
      <c r="B7" s="10"/>
      <c r="D7" s="16" t="s">
        <v>18</v>
      </c>
      <c r="K7" s="14" t="s">
        <v>19</v>
      </c>
      <c r="AK7" s="16" t="s">
        <v>20</v>
      </c>
      <c r="AN7" s="14" t="s">
        <v>21</v>
      </c>
      <c r="AR7" s="10"/>
      <c r="BE7" s="325"/>
      <c r="BS7" s="280" t="s">
        <v>6</v>
      </c>
    </row>
    <row r="8" spans="1:74" ht="12" customHeight="1">
      <c r="B8" s="10"/>
      <c r="D8" s="16" t="s">
        <v>22</v>
      </c>
      <c r="K8" s="14" t="s">
        <v>23</v>
      </c>
      <c r="AK8" s="16" t="s">
        <v>24</v>
      </c>
      <c r="AN8" s="17" t="s">
        <v>25</v>
      </c>
      <c r="AR8" s="10"/>
      <c r="BE8" s="325"/>
      <c r="BS8" s="280" t="s">
        <v>6</v>
      </c>
    </row>
    <row r="9" spans="1:74" ht="14.45" customHeight="1">
      <c r="B9" s="10"/>
      <c r="AR9" s="10"/>
      <c r="BE9" s="325"/>
      <c r="BS9" s="280" t="s">
        <v>6</v>
      </c>
    </row>
    <row r="10" spans="1:74" ht="12" customHeight="1">
      <c r="B10" s="10"/>
      <c r="D10" s="16" t="s">
        <v>26</v>
      </c>
      <c r="AK10" s="16" t="s">
        <v>27</v>
      </c>
      <c r="AN10" s="14" t="s">
        <v>21</v>
      </c>
      <c r="AR10" s="10"/>
      <c r="BE10" s="325"/>
      <c r="BS10" s="280" t="s">
        <v>6</v>
      </c>
    </row>
    <row r="11" spans="1:74" ht="18.399999999999999" customHeight="1">
      <c r="B11" s="10"/>
      <c r="E11" s="14" t="s">
        <v>28</v>
      </c>
      <c r="AK11" s="16" t="s">
        <v>29</v>
      </c>
      <c r="AN11" s="14" t="s">
        <v>21</v>
      </c>
      <c r="AR11" s="10"/>
      <c r="BE11" s="325"/>
      <c r="BS11" s="280" t="s">
        <v>6</v>
      </c>
    </row>
    <row r="12" spans="1:74" ht="6.95" customHeight="1">
      <c r="B12" s="10"/>
      <c r="AR12" s="10"/>
      <c r="BE12" s="325"/>
      <c r="BS12" s="280" t="s">
        <v>6</v>
      </c>
    </row>
    <row r="13" spans="1:74" ht="12" customHeight="1">
      <c r="B13" s="10"/>
      <c r="D13" s="16" t="s">
        <v>30</v>
      </c>
      <c r="AK13" s="16" t="s">
        <v>27</v>
      </c>
      <c r="AN13" s="18" t="s">
        <v>31</v>
      </c>
      <c r="AR13" s="10"/>
      <c r="BE13" s="325"/>
      <c r="BS13" s="280" t="s">
        <v>6</v>
      </c>
    </row>
    <row r="14" spans="1:74" ht="12.75">
      <c r="B14" s="10"/>
      <c r="E14" s="330" t="s">
        <v>31</v>
      </c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16" t="s">
        <v>29</v>
      </c>
      <c r="AN14" s="18" t="s">
        <v>31</v>
      </c>
      <c r="AR14" s="10"/>
      <c r="BE14" s="325"/>
      <c r="BS14" s="280" t="s">
        <v>6</v>
      </c>
    </row>
    <row r="15" spans="1:74" ht="6.95" customHeight="1">
      <c r="B15" s="10"/>
      <c r="AR15" s="10"/>
      <c r="BE15" s="325"/>
      <c r="BS15" s="280" t="s">
        <v>4</v>
      </c>
    </row>
    <row r="16" spans="1:74" ht="12" customHeight="1">
      <c r="B16" s="10"/>
      <c r="D16" s="16" t="s">
        <v>32</v>
      </c>
      <c r="AK16" s="16" t="s">
        <v>27</v>
      </c>
      <c r="AN16" s="14" t="s">
        <v>21</v>
      </c>
      <c r="AR16" s="10"/>
      <c r="BE16" s="325"/>
      <c r="BS16" s="280" t="s">
        <v>4</v>
      </c>
    </row>
    <row r="17" spans="1:71" ht="18.399999999999999" customHeight="1">
      <c r="B17" s="10"/>
      <c r="E17" s="14" t="s">
        <v>33</v>
      </c>
      <c r="AK17" s="16" t="s">
        <v>29</v>
      </c>
      <c r="AN17" s="14" t="s">
        <v>21</v>
      </c>
      <c r="AR17" s="10"/>
      <c r="BE17" s="325"/>
      <c r="BS17" s="280" t="s">
        <v>34</v>
      </c>
    </row>
    <row r="18" spans="1:71" ht="6.95" customHeight="1">
      <c r="B18" s="10"/>
      <c r="AR18" s="10"/>
      <c r="BE18" s="325"/>
      <c r="BS18" s="280" t="s">
        <v>6</v>
      </c>
    </row>
    <row r="19" spans="1:71" ht="12" customHeight="1">
      <c r="B19" s="10"/>
      <c r="D19" s="16" t="s">
        <v>35</v>
      </c>
      <c r="AK19" s="16" t="s">
        <v>27</v>
      </c>
      <c r="AN19" s="14" t="s">
        <v>21</v>
      </c>
      <c r="AR19" s="10"/>
      <c r="BE19" s="325"/>
      <c r="BS19" s="280" t="s">
        <v>6</v>
      </c>
    </row>
    <row r="20" spans="1:71" ht="18.399999999999999" customHeight="1">
      <c r="B20" s="10"/>
      <c r="E20" s="14" t="s">
        <v>36</v>
      </c>
      <c r="AK20" s="16" t="s">
        <v>29</v>
      </c>
      <c r="AN20" s="14" t="s">
        <v>21</v>
      </c>
      <c r="AR20" s="10"/>
      <c r="BE20" s="325"/>
      <c r="BS20" s="280" t="s">
        <v>4</v>
      </c>
    </row>
    <row r="21" spans="1:71" ht="6.95" customHeight="1">
      <c r="B21" s="10"/>
      <c r="AR21" s="10"/>
      <c r="BE21" s="325"/>
    </row>
    <row r="22" spans="1:71" ht="12" customHeight="1">
      <c r="B22" s="10"/>
      <c r="D22" s="16" t="s">
        <v>37</v>
      </c>
      <c r="AR22" s="10"/>
      <c r="BE22" s="325"/>
    </row>
    <row r="23" spans="1:71" ht="47.25" customHeight="1">
      <c r="B23" s="10"/>
      <c r="E23" s="332" t="s">
        <v>38</v>
      </c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R23" s="10"/>
      <c r="BE23" s="325"/>
    </row>
    <row r="24" spans="1:71" ht="6.95" customHeight="1">
      <c r="B24" s="10"/>
      <c r="AR24" s="10"/>
      <c r="BE24" s="325"/>
    </row>
    <row r="25" spans="1:71" ht="6.95" customHeight="1">
      <c r="B25" s="1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10"/>
      <c r="BE25" s="325"/>
    </row>
    <row r="26" spans="1:71" s="283" customFormat="1" ht="25.9" customHeight="1">
      <c r="A26" s="23"/>
      <c r="B26" s="22"/>
      <c r="C26" s="23"/>
      <c r="D26" s="24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33">
        <f>ROUND(AG54,2)</f>
        <v>0</v>
      </c>
      <c r="AL26" s="334"/>
      <c r="AM26" s="334"/>
      <c r="AN26" s="334"/>
      <c r="AO26" s="334"/>
      <c r="AP26" s="23"/>
      <c r="AQ26" s="23"/>
      <c r="AR26" s="22"/>
      <c r="BE26" s="325"/>
    </row>
    <row r="27" spans="1:71" s="283" customFormat="1" ht="6.95" customHeight="1">
      <c r="A27" s="23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2"/>
      <c r="BE27" s="325"/>
    </row>
    <row r="28" spans="1:71" s="283" customFormat="1" ht="12.75">
      <c r="A28" s="23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335" t="s">
        <v>40</v>
      </c>
      <c r="M28" s="335"/>
      <c r="N28" s="335"/>
      <c r="O28" s="335"/>
      <c r="P28" s="335"/>
      <c r="Q28" s="23"/>
      <c r="R28" s="23"/>
      <c r="S28" s="23"/>
      <c r="T28" s="23"/>
      <c r="U28" s="23"/>
      <c r="V28" s="23"/>
      <c r="W28" s="335" t="s">
        <v>41</v>
      </c>
      <c r="X28" s="335"/>
      <c r="Y28" s="335"/>
      <c r="Z28" s="335"/>
      <c r="AA28" s="335"/>
      <c r="AB28" s="335"/>
      <c r="AC28" s="335"/>
      <c r="AD28" s="335"/>
      <c r="AE28" s="335"/>
      <c r="AF28" s="23"/>
      <c r="AG28" s="23"/>
      <c r="AH28" s="23"/>
      <c r="AI28" s="23"/>
      <c r="AJ28" s="23"/>
      <c r="AK28" s="335" t="s">
        <v>42</v>
      </c>
      <c r="AL28" s="335"/>
      <c r="AM28" s="335"/>
      <c r="AN28" s="335"/>
      <c r="AO28" s="335"/>
      <c r="AP28" s="23"/>
      <c r="AQ28" s="23"/>
      <c r="AR28" s="22"/>
      <c r="BE28" s="325"/>
    </row>
    <row r="29" spans="1:71" s="29" customFormat="1" ht="14.45" customHeight="1">
      <c r="B29" s="28"/>
      <c r="D29" s="16" t="s">
        <v>43</v>
      </c>
      <c r="F29" s="16" t="s">
        <v>44</v>
      </c>
      <c r="L29" s="323">
        <v>0.21</v>
      </c>
      <c r="M29" s="322"/>
      <c r="N29" s="322"/>
      <c r="O29" s="322"/>
      <c r="P29" s="322"/>
      <c r="W29" s="321">
        <f>ROUND(AZ54, 2)</f>
        <v>0</v>
      </c>
      <c r="X29" s="322"/>
      <c r="Y29" s="322"/>
      <c r="Z29" s="322"/>
      <c r="AA29" s="322"/>
      <c r="AB29" s="322"/>
      <c r="AC29" s="322"/>
      <c r="AD29" s="322"/>
      <c r="AE29" s="322"/>
      <c r="AK29" s="321">
        <f>ROUND(AV54, 2)</f>
        <v>0</v>
      </c>
      <c r="AL29" s="322"/>
      <c r="AM29" s="322"/>
      <c r="AN29" s="322"/>
      <c r="AO29" s="322"/>
      <c r="AR29" s="28"/>
      <c r="BE29" s="326"/>
    </row>
    <row r="30" spans="1:71" s="29" customFormat="1" ht="14.45" customHeight="1">
      <c r="B30" s="28"/>
      <c r="F30" s="16" t="s">
        <v>45</v>
      </c>
      <c r="L30" s="323">
        <v>0.12</v>
      </c>
      <c r="M30" s="322"/>
      <c r="N30" s="322"/>
      <c r="O30" s="322"/>
      <c r="P30" s="322"/>
      <c r="W30" s="321">
        <f>ROUND(BA54, 2)</f>
        <v>0</v>
      </c>
      <c r="X30" s="322"/>
      <c r="Y30" s="322"/>
      <c r="Z30" s="322"/>
      <c r="AA30" s="322"/>
      <c r="AB30" s="322"/>
      <c r="AC30" s="322"/>
      <c r="AD30" s="322"/>
      <c r="AE30" s="322"/>
      <c r="AK30" s="321">
        <f>ROUND(AW54, 2)</f>
        <v>0</v>
      </c>
      <c r="AL30" s="322"/>
      <c r="AM30" s="322"/>
      <c r="AN30" s="322"/>
      <c r="AO30" s="322"/>
      <c r="AR30" s="28"/>
      <c r="BE30" s="326"/>
    </row>
    <row r="31" spans="1:71" s="29" customFormat="1" ht="14.45" hidden="1" customHeight="1">
      <c r="B31" s="28"/>
      <c r="F31" s="16" t="s">
        <v>46</v>
      </c>
      <c r="L31" s="323">
        <v>0.21</v>
      </c>
      <c r="M31" s="322"/>
      <c r="N31" s="322"/>
      <c r="O31" s="322"/>
      <c r="P31" s="322"/>
      <c r="W31" s="321">
        <f>ROUND(BB54, 2)</f>
        <v>0</v>
      </c>
      <c r="X31" s="322"/>
      <c r="Y31" s="322"/>
      <c r="Z31" s="322"/>
      <c r="AA31" s="322"/>
      <c r="AB31" s="322"/>
      <c r="AC31" s="322"/>
      <c r="AD31" s="322"/>
      <c r="AE31" s="322"/>
      <c r="AK31" s="321">
        <v>0</v>
      </c>
      <c r="AL31" s="322"/>
      <c r="AM31" s="322"/>
      <c r="AN31" s="322"/>
      <c r="AO31" s="322"/>
      <c r="AR31" s="28"/>
      <c r="BE31" s="326"/>
    </row>
    <row r="32" spans="1:71" s="29" customFormat="1" ht="14.45" hidden="1" customHeight="1">
      <c r="B32" s="28"/>
      <c r="F32" s="16" t="s">
        <v>47</v>
      </c>
      <c r="L32" s="323">
        <v>0.12</v>
      </c>
      <c r="M32" s="322"/>
      <c r="N32" s="322"/>
      <c r="O32" s="322"/>
      <c r="P32" s="322"/>
      <c r="W32" s="321">
        <f>ROUND(BC54, 2)</f>
        <v>0</v>
      </c>
      <c r="X32" s="322"/>
      <c r="Y32" s="322"/>
      <c r="Z32" s="322"/>
      <c r="AA32" s="322"/>
      <c r="AB32" s="322"/>
      <c r="AC32" s="322"/>
      <c r="AD32" s="322"/>
      <c r="AE32" s="322"/>
      <c r="AK32" s="321">
        <v>0</v>
      </c>
      <c r="AL32" s="322"/>
      <c r="AM32" s="322"/>
      <c r="AN32" s="322"/>
      <c r="AO32" s="322"/>
      <c r="AR32" s="28"/>
      <c r="BE32" s="326"/>
    </row>
    <row r="33" spans="1:57" s="29" customFormat="1" ht="14.45" hidden="1" customHeight="1">
      <c r="B33" s="28"/>
      <c r="F33" s="16" t="s">
        <v>48</v>
      </c>
      <c r="L33" s="323">
        <v>0</v>
      </c>
      <c r="M33" s="322"/>
      <c r="N33" s="322"/>
      <c r="O33" s="322"/>
      <c r="P33" s="322"/>
      <c r="W33" s="321">
        <f>ROUND(BD54, 2)</f>
        <v>0</v>
      </c>
      <c r="X33" s="322"/>
      <c r="Y33" s="322"/>
      <c r="Z33" s="322"/>
      <c r="AA33" s="322"/>
      <c r="AB33" s="322"/>
      <c r="AC33" s="322"/>
      <c r="AD33" s="322"/>
      <c r="AE33" s="322"/>
      <c r="AK33" s="321">
        <v>0</v>
      </c>
      <c r="AL33" s="322"/>
      <c r="AM33" s="322"/>
      <c r="AN33" s="322"/>
      <c r="AO33" s="322"/>
      <c r="AR33" s="28"/>
    </row>
    <row r="34" spans="1:57" s="283" customFormat="1" ht="6.95" customHeight="1">
      <c r="A34" s="23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2"/>
      <c r="BE34" s="23"/>
    </row>
    <row r="35" spans="1:57" s="283" customFormat="1" ht="25.9" customHeight="1">
      <c r="A35" s="23"/>
      <c r="B35" s="22"/>
      <c r="C35" s="30"/>
      <c r="D35" s="31" t="s">
        <v>49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50</v>
      </c>
      <c r="U35" s="32"/>
      <c r="V35" s="32"/>
      <c r="W35" s="32"/>
      <c r="X35" s="354" t="s">
        <v>51</v>
      </c>
      <c r="Y35" s="355"/>
      <c r="Z35" s="355"/>
      <c r="AA35" s="355"/>
      <c r="AB35" s="355"/>
      <c r="AC35" s="32"/>
      <c r="AD35" s="32"/>
      <c r="AE35" s="32"/>
      <c r="AF35" s="32"/>
      <c r="AG35" s="32"/>
      <c r="AH35" s="32"/>
      <c r="AI35" s="32"/>
      <c r="AJ35" s="32"/>
      <c r="AK35" s="356">
        <f>SUM(AK26:AK33)</f>
        <v>0</v>
      </c>
      <c r="AL35" s="355"/>
      <c r="AM35" s="355"/>
      <c r="AN35" s="355"/>
      <c r="AO35" s="357"/>
      <c r="AP35" s="30"/>
      <c r="AQ35" s="30"/>
      <c r="AR35" s="22"/>
      <c r="BE35" s="23"/>
    </row>
    <row r="36" spans="1:57" s="283" customFormat="1" ht="6.95" customHeight="1">
      <c r="A36" s="23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2"/>
      <c r="BE36" s="23"/>
    </row>
    <row r="37" spans="1:57" s="283" customFormat="1" ht="6.95" customHeight="1">
      <c r="A37" s="2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2"/>
      <c r="BE37" s="23"/>
    </row>
    <row r="41" spans="1:57" s="283" customFormat="1" ht="6.95" customHeight="1">
      <c r="A41" s="23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2"/>
      <c r="BE41" s="23"/>
    </row>
    <row r="42" spans="1:57" s="283" customFormat="1" ht="24.95" customHeight="1">
      <c r="A42" s="23"/>
      <c r="B42" s="22"/>
      <c r="C42" s="12" t="s">
        <v>52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2"/>
      <c r="BE42" s="23"/>
    </row>
    <row r="43" spans="1:57" s="283" customFormat="1" ht="6.95" customHeight="1">
      <c r="A43" s="23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2"/>
      <c r="BE43" s="23"/>
    </row>
    <row r="44" spans="1:57" s="39" customFormat="1" ht="12" customHeight="1">
      <c r="B44" s="38"/>
      <c r="C44" s="16" t="s">
        <v>13</v>
      </c>
      <c r="L44" s="39" t="str">
        <f>K5</f>
        <v>25-03_5021-P</v>
      </c>
      <c r="AR44" s="38"/>
    </row>
    <row r="45" spans="1:57" s="42" customFormat="1" ht="36.950000000000003" customHeight="1">
      <c r="B45" s="40"/>
      <c r="C45" s="41" t="s">
        <v>16</v>
      </c>
      <c r="L45" s="345" t="str">
        <f>K6</f>
        <v>Stavební úpravy toalety - Přístavba budovy A (1.NP)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R45" s="40"/>
    </row>
    <row r="46" spans="1:57" s="283" customFormat="1" ht="6.95" customHeight="1">
      <c r="A46" s="23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2"/>
      <c r="BE46" s="23"/>
    </row>
    <row r="47" spans="1:57" s="283" customFormat="1" ht="12" customHeight="1">
      <c r="A47" s="23"/>
      <c r="B47" s="22"/>
      <c r="C47" s="16" t="s">
        <v>22</v>
      </c>
      <c r="D47" s="23"/>
      <c r="E47" s="23"/>
      <c r="F47" s="23"/>
      <c r="G47" s="23"/>
      <c r="H47" s="23"/>
      <c r="I47" s="23"/>
      <c r="J47" s="23"/>
      <c r="K47" s="23"/>
      <c r="L47" s="43" t="str">
        <f>IF(K8="","",K8)</f>
        <v>TUL Liberec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16" t="s">
        <v>24</v>
      </c>
      <c r="AJ47" s="23"/>
      <c r="AK47" s="23"/>
      <c r="AL47" s="23"/>
      <c r="AM47" s="347" t="str">
        <f>IF(AN8= "","",AN8)</f>
        <v>30. 3. 2025</v>
      </c>
      <c r="AN47" s="347"/>
      <c r="AO47" s="23"/>
      <c r="AP47" s="23"/>
      <c r="AQ47" s="23"/>
      <c r="AR47" s="22"/>
      <c r="BE47" s="23"/>
    </row>
    <row r="48" spans="1:57" s="283" customFormat="1" ht="6.95" customHeight="1">
      <c r="A48" s="23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2"/>
      <c r="BE48" s="23"/>
    </row>
    <row r="49" spans="1:91" s="283" customFormat="1" ht="15.2" customHeight="1">
      <c r="A49" s="23"/>
      <c r="B49" s="22"/>
      <c r="C49" s="16" t="s">
        <v>26</v>
      </c>
      <c r="D49" s="23"/>
      <c r="E49" s="23"/>
      <c r="F49" s="23"/>
      <c r="G49" s="23"/>
      <c r="H49" s="23"/>
      <c r="I49" s="23"/>
      <c r="J49" s="23"/>
      <c r="K49" s="23"/>
      <c r="L49" s="39" t="str">
        <f>IF(E11= "","",E11)</f>
        <v xml:space="preserve">TUL Liberec 17.listopadu 590/14 Liberec 15 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16" t="s">
        <v>32</v>
      </c>
      <c r="AJ49" s="23"/>
      <c r="AK49" s="23"/>
      <c r="AL49" s="23"/>
      <c r="AM49" s="348" t="str">
        <f>IF(E17="","",E17)</f>
        <v>Ing. Jana Košťálová</v>
      </c>
      <c r="AN49" s="349"/>
      <c r="AO49" s="349"/>
      <c r="AP49" s="349"/>
      <c r="AQ49" s="23"/>
      <c r="AR49" s="22"/>
      <c r="AS49" s="350" t="s">
        <v>53</v>
      </c>
      <c r="AT49" s="351"/>
      <c r="AU49" s="99"/>
      <c r="AV49" s="99"/>
      <c r="AW49" s="99"/>
      <c r="AX49" s="99"/>
      <c r="AY49" s="99"/>
      <c r="AZ49" s="99"/>
      <c r="BA49" s="99"/>
      <c r="BB49" s="99"/>
      <c r="BC49" s="99"/>
      <c r="BD49" s="284"/>
      <c r="BE49" s="23"/>
    </row>
    <row r="50" spans="1:91" s="283" customFormat="1" ht="15.2" customHeight="1">
      <c r="A50" s="23"/>
      <c r="B50" s="22"/>
      <c r="C50" s="16" t="s">
        <v>30</v>
      </c>
      <c r="D50" s="23"/>
      <c r="E50" s="23"/>
      <c r="F50" s="23"/>
      <c r="G50" s="23"/>
      <c r="H50" s="23"/>
      <c r="I50" s="23"/>
      <c r="J50" s="23"/>
      <c r="K50" s="23"/>
      <c r="L50" s="39" t="str">
        <f>IF(E14= "Vyplň údaj","",E14)</f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16" t="s">
        <v>35</v>
      </c>
      <c r="AJ50" s="23"/>
      <c r="AK50" s="23"/>
      <c r="AL50" s="23"/>
      <c r="AM50" s="348" t="str">
        <f>IF(E20="","",E20)</f>
        <v>Propos Liberec s.r.o.</v>
      </c>
      <c r="AN50" s="349"/>
      <c r="AO50" s="349"/>
      <c r="AP50" s="349"/>
      <c r="AQ50" s="23"/>
      <c r="AR50" s="22"/>
      <c r="AS50" s="352"/>
      <c r="AT50" s="353"/>
      <c r="AU50" s="45"/>
      <c r="AV50" s="45"/>
      <c r="AW50" s="45"/>
      <c r="AX50" s="45"/>
      <c r="AY50" s="45"/>
      <c r="AZ50" s="45"/>
      <c r="BA50" s="45"/>
      <c r="BB50" s="45"/>
      <c r="BC50" s="45"/>
      <c r="BD50" s="46"/>
      <c r="BE50" s="23"/>
    </row>
    <row r="51" spans="1:91" s="283" customFormat="1" ht="10.9" customHeight="1">
      <c r="A51" s="23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2"/>
      <c r="AS51" s="352"/>
      <c r="AT51" s="353"/>
      <c r="AU51" s="45"/>
      <c r="AV51" s="45"/>
      <c r="AW51" s="45"/>
      <c r="AX51" s="45"/>
      <c r="AY51" s="45"/>
      <c r="AZ51" s="45"/>
      <c r="BA51" s="45"/>
      <c r="BB51" s="45"/>
      <c r="BC51" s="45"/>
      <c r="BD51" s="46"/>
      <c r="BE51" s="23"/>
    </row>
    <row r="52" spans="1:91" s="283" customFormat="1" ht="29.25" customHeight="1">
      <c r="A52" s="23"/>
      <c r="B52" s="22"/>
      <c r="C52" s="341" t="s">
        <v>54</v>
      </c>
      <c r="D52" s="342"/>
      <c r="E52" s="342"/>
      <c r="F52" s="342"/>
      <c r="G52" s="342"/>
      <c r="H52" s="47"/>
      <c r="I52" s="343" t="s">
        <v>55</v>
      </c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4" t="s">
        <v>56</v>
      </c>
      <c r="AH52" s="342"/>
      <c r="AI52" s="342"/>
      <c r="AJ52" s="342"/>
      <c r="AK52" s="342"/>
      <c r="AL52" s="342"/>
      <c r="AM52" s="342"/>
      <c r="AN52" s="343" t="s">
        <v>57</v>
      </c>
      <c r="AO52" s="342"/>
      <c r="AP52" s="342"/>
      <c r="AQ52" s="48" t="s">
        <v>58</v>
      </c>
      <c r="AR52" s="22"/>
      <c r="AS52" s="49" t="s">
        <v>59</v>
      </c>
      <c r="AT52" s="50" t="s">
        <v>60</v>
      </c>
      <c r="AU52" s="50" t="s">
        <v>61</v>
      </c>
      <c r="AV52" s="50" t="s">
        <v>62</v>
      </c>
      <c r="AW52" s="50" t="s">
        <v>63</v>
      </c>
      <c r="AX52" s="50" t="s">
        <v>64</v>
      </c>
      <c r="AY52" s="50" t="s">
        <v>65</v>
      </c>
      <c r="AZ52" s="50" t="s">
        <v>66</v>
      </c>
      <c r="BA52" s="50" t="s">
        <v>67</v>
      </c>
      <c r="BB52" s="50" t="s">
        <v>68</v>
      </c>
      <c r="BC52" s="50" t="s">
        <v>69</v>
      </c>
      <c r="BD52" s="51" t="s">
        <v>70</v>
      </c>
      <c r="BE52" s="23"/>
    </row>
    <row r="53" spans="1:91" s="283" customFormat="1" ht="10.9" customHeight="1">
      <c r="A53" s="23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2"/>
      <c r="AS53" s="52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4"/>
      <c r="BE53" s="23"/>
    </row>
    <row r="54" spans="1:91" s="285" customFormat="1" ht="32.450000000000003" customHeight="1">
      <c r="B54" s="55"/>
      <c r="C54" s="56" t="s">
        <v>71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339">
        <f>ROUND(AG55,2)</f>
        <v>0</v>
      </c>
      <c r="AH54" s="339"/>
      <c r="AI54" s="339"/>
      <c r="AJ54" s="339"/>
      <c r="AK54" s="339"/>
      <c r="AL54" s="339"/>
      <c r="AM54" s="339"/>
      <c r="AN54" s="340">
        <f>SUM(AG54,AT54)</f>
        <v>0</v>
      </c>
      <c r="AO54" s="340"/>
      <c r="AP54" s="340"/>
      <c r="AQ54" s="59" t="s">
        <v>21</v>
      </c>
      <c r="AR54" s="55"/>
      <c r="AS54" s="60">
        <f>ROUND(AS55,2)</f>
        <v>0</v>
      </c>
      <c r="AT54" s="61">
        <f>ROUND(SUM(AV54:AW54),2)</f>
        <v>0</v>
      </c>
      <c r="AU54" s="62">
        <f>ROUND(AU55,5)</f>
        <v>0</v>
      </c>
      <c r="AV54" s="61">
        <f>ROUND(AZ54*L29,2)</f>
        <v>0</v>
      </c>
      <c r="AW54" s="61">
        <f>ROUND(BA54*L30,2)</f>
        <v>0</v>
      </c>
      <c r="AX54" s="61">
        <f>ROUND(BB54*L29,2)</f>
        <v>0</v>
      </c>
      <c r="AY54" s="61">
        <f>ROUND(BC54*L30,2)</f>
        <v>0</v>
      </c>
      <c r="AZ54" s="61">
        <f>ROUND(AZ55,2)</f>
        <v>0</v>
      </c>
      <c r="BA54" s="61">
        <f>ROUND(BA55,2)</f>
        <v>0</v>
      </c>
      <c r="BB54" s="61">
        <f>ROUND(BB55,2)</f>
        <v>0</v>
      </c>
      <c r="BC54" s="61">
        <f>ROUND(BC55,2)</f>
        <v>0</v>
      </c>
      <c r="BD54" s="63">
        <f>ROUND(BD55,2)</f>
        <v>0</v>
      </c>
      <c r="BS54" s="286" t="s">
        <v>72</v>
      </c>
      <c r="BT54" s="286" t="s">
        <v>73</v>
      </c>
      <c r="BU54" s="287" t="s">
        <v>74</v>
      </c>
      <c r="BV54" s="286" t="s">
        <v>75</v>
      </c>
      <c r="BW54" s="286" t="s">
        <v>5</v>
      </c>
      <c r="BX54" s="286" t="s">
        <v>76</v>
      </c>
      <c r="CL54" s="286" t="s">
        <v>19</v>
      </c>
    </row>
    <row r="55" spans="1:91" s="289" customFormat="1" ht="24.75" customHeight="1">
      <c r="A55" s="288" t="s">
        <v>77</v>
      </c>
      <c r="B55" s="64"/>
      <c r="C55" s="65"/>
      <c r="D55" s="338" t="s">
        <v>78</v>
      </c>
      <c r="E55" s="338"/>
      <c r="F55" s="338"/>
      <c r="G55" s="338"/>
      <c r="H55" s="338"/>
      <c r="I55" s="66"/>
      <c r="J55" s="338" t="s">
        <v>17</v>
      </c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6">
        <f>'01 - Stavební úpravy toal...'!J30</f>
        <v>0</v>
      </c>
      <c r="AH55" s="337"/>
      <c r="AI55" s="337"/>
      <c r="AJ55" s="337"/>
      <c r="AK55" s="337"/>
      <c r="AL55" s="337"/>
      <c r="AM55" s="337"/>
      <c r="AN55" s="336">
        <f>SUM(AG55,AT55)</f>
        <v>0</v>
      </c>
      <c r="AO55" s="337"/>
      <c r="AP55" s="337"/>
      <c r="AQ55" s="67" t="s">
        <v>79</v>
      </c>
      <c r="AR55" s="64"/>
      <c r="AS55" s="68">
        <v>0</v>
      </c>
      <c r="AT55" s="69">
        <f>ROUND(SUM(AV55:AW55),2)</f>
        <v>0</v>
      </c>
      <c r="AU55" s="70">
        <f>'01 - Stavební úpravy toal...'!P95</f>
        <v>0</v>
      </c>
      <c r="AV55" s="69">
        <f>'01 - Stavební úpravy toal...'!J33</f>
        <v>0</v>
      </c>
      <c r="AW55" s="69">
        <f>'01 - Stavební úpravy toal...'!J34</f>
        <v>0</v>
      </c>
      <c r="AX55" s="69">
        <f>'01 - Stavební úpravy toal...'!J35</f>
        <v>0</v>
      </c>
      <c r="AY55" s="69">
        <f>'01 - Stavební úpravy toal...'!J36</f>
        <v>0</v>
      </c>
      <c r="AZ55" s="69">
        <f>'01 - Stavební úpravy toal...'!F33</f>
        <v>0</v>
      </c>
      <c r="BA55" s="69">
        <f>'01 - Stavební úpravy toal...'!F34</f>
        <v>0</v>
      </c>
      <c r="BB55" s="69">
        <f>'01 - Stavební úpravy toal...'!F35</f>
        <v>0</v>
      </c>
      <c r="BC55" s="69">
        <f>'01 - Stavební úpravy toal...'!F36</f>
        <v>0</v>
      </c>
      <c r="BD55" s="71">
        <f>'01 - Stavební úpravy toal...'!F37</f>
        <v>0</v>
      </c>
      <c r="BT55" s="290" t="s">
        <v>80</v>
      </c>
      <c r="BV55" s="290" t="s">
        <v>75</v>
      </c>
      <c r="BW55" s="290" t="s">
        <v>81</v>
      </c>
      <c r="BX55" s="290" t="s">
        <v>5</v>
      </c>
      <c r="CL55" s="290" t="s">
        <v>21</v>
      </c>
      <c r="CM55" s="290" t="s">
        <v>82</v>
      </c>
    </row>
    <row r="56" spans="1:91" s="283" customFormat="1" ht="30" customHeight="1">
      <c r="A56" s="23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2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91" s="283" customFormat="1" ht="6.95" customHeight="1">
      <c r="A57" s="2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2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</sheetData>
  <sheetProtection algorithmName="SHA-512" hashValue="GSXrYLeGNG0POcJLfDaYpZk303Smgj9n+lmVTZhgUuFdvZC/Qk77lbxs8r24D/m1qHJUMeFzrenxG0v2e+SeMg==" saltValue="b6kA8wooBpBoZZVX9ARUng==" spinCount="100000" sheet="1" objects="1" scenarios="1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01 - Stavební úpravy toal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6"/>
  <sheetViews>
    <sheetView showGridLines="0" tabSelected="1" topLeftCell="A173" workbookViewId="0">
      <selection activeCell="F186" sqref="F186"/>
    </sheetView>
  </sheetViews>
  <sheetFormatPr defaultRowHeight="11.25"/>
  <cols>
    <col min="1" max="1" width="8.33203125" style="11" customWidth="1"/>
    <col min="2" max="2" width="1.1640625" style="11" customWidth="1"/>
    <col min="3" max="3" width="4.1640625" style="11" customWidth="1"/>
    <col min="4" max="4" width="4.33203125" style="11" customWidth="1"/>
    <col min="5" max="5" width="17.1640625" style="11" customWidth="1"/>
    <col min="6" max="6" width="100.83203125" style="11" customWidth="1"/>
    <col min="7" max="7" width="7.5" style="11" customWidth="1"/>
    <col min="8" max="8" width="14" style="11" customWidth="1"/>
    <col min="9" max="9" width="15.83203125" style="11" customWidth="1"/>
    <col min="10" max="11" width="22.33203125" style="11" customWidth="1"/>
    <col min="12" max="12" width="9.33203125" style="11" customWidth="1"/>
    <col min="13" max="13" width="10.83203125" style="11" hidden="1" customWidth="1"/>
    <col min="14" max="14" width="9.33203125" style="11" hidden="1"/>
    <col min="15" max="20" width="14.1640625" style="11" hidden="1" customWidth="1"/>
    <col min="21" max="21" width="16.33203125" style="11" hidden="1" customWidth="1"/>
    <col min="22" max="22" width="12.33203125" style="11" customWidth="1"/>
    <col min="23" max="23" width="16.33203125" style="11" customWidth="1"/>
    <col min="24" max="24" width="12.33203125" style="11" customWidth="1"/>
    <col min="25" max="25" width="15" style="11" customWidth="1"/>
    <col min="26" max="26" width="11" style="11" customWidth="1"/>
    <col min="27" max="27" width="15" style="11" customWidth="1"/>
    <col min="28" max="28" width="16.33203125" style="11" customWidth="1"/>
    <col min="29" max="29" width="11" style="11" customWidth="1"/>
    <col min="30" max="30" width="15" style="11" customWidth="1"/>
    <col min="31" max="31" width="16.33203125" style="11" customWidth="1"/>
    <col min="32" max="43" width="9.33203125" style="11"/>
    <col min="44" max="65" width="9.33203125" style="11" hidden="1"/>
    <col min="66" max="16384" width="9.33203125" style="11"/>
  </cols>
  <sheetData>
    <row r="2" spans="1:56" ht="36.950000000000003" customHeight="1"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280" t="s">
        <v>81</v>
      </c>
      <c r="AZ2" s="291" t="s">
        <v>83</v>
      </c>
      <c r="BA2" s="291" t="s">
        <v>21</v>
      </c>
      <c r="BB2" s="291" t="s">
        <v>21</v>
      </c>
      <c r="BC2" s="291" t="s">
        <v>84</v>
      </c>
      <c r="BD2" s="291" t="s">
        <v>82</v>
      </c>
    </row>
    <row r="3" spans="1:56" ht="6.9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10"/>
      <c r="AT3" s="280" t="s">
        <v>82</v>
      </c>
      <c r="AZ3" s="291" t="s">
        <v>85</v>
      </c>
      <c r="BA3" s="291" t="s">
        <v>21</v>
      </c>
      <c r="BB3" s="291" t="s">
        <v>21</v>
      </c>
      <c r="BC3" s="291" t="s">
        <v>86</v>
      </c>
      <c r="BD3" s="291" t="s">
        <v>82</v>
      </c>
    </row>
    <row r="4" spans="1:56" ht="24.95" customHeight="1">
      <c r="B4" s="10"/>
      <c r="D4" s="12" t="s">
        <v>87</v>
      </c>
      <c r="L4" s="10"/>
      <c r="M4" s="292" t="s">
        <v>10</v>
      </c>
      <c r="AT4" s="280" t="s">
        <v>4</v>
      </c>
      <c r="AZ4" s="291" t="s">
        <v>88</v>
      </c>
      <c r="BA4" s="291" t="s">
        <v>21</v>
      </c>
      <c r="BB4" s="291" t="s">
        <v>21</v>
      </c>
      <c r="BC4" s="291" t="s">
        <v>89</v>
      </c>
      <c r="BD4" s="291" t="s">
        <v>82</v>
      </c>
    </row>
    <row r="5" spans="1:56" ht="6.95" customHeight="1">
      <c r="B5" s="10"/>
      <c r="L5" s="10"/>
    </row>
    <row r="6" spans="1:56" ht="12" customHeight="1">
      <c r="B6" s="10"/>
      <c r="D6" s="16" t="s">
        <v>16</v>
      </c>
      <c r="L6" s="10"/>
    </row>
    <row r="7" spans="1:56" ht="16.5" customHeight="1">
      <c r="B7" s="10"/>
      <c r="E7" s="359" t="str">
        <f>'Rekapitulace stavby'!K6</f>
        <v>Stavební úpravy toalety - Přístavba budovy A (1.NP)</v>
      </c>
      <c r="F7" s="360"/>
      <c r="G7" s="360"/>
      <c r="H7" s="360"/>
      <c r="L7" s="10"/>
    </row>
    <row r="8" spans="1:56" s="283" customFormat="1" ht="12" customHeight="1">
      <c r="A8" s="23"/>
      <c r="B8" s="22"/>
      <c r="C8" s="23"/>
      <c r="D8" s="16" t="s">
        <v>90</v>
      </c>
      <c r="E8" s="23"/>
      <c r="F8" s="23"/>
      <c r="G8" s="23"/>
      <c r="H8" s="23"/>
      <c r="I8" s="23"/>
      <c r="J8" s="23"/>
      <c r="K8" s="23"/>
      <c r="L8" s="29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56" s="283" customFormat="1" ht="16.5" customHeight="1">
      <c r="A9" s="23"/>
      <c r="B9" s="22"/>
      <c r="C9" s="23"/>
      <c r="D9" s="23"/>
      <c r="E9" s="345" t="s">
        <v>91</v>
      </c>
      <c r="F9" s="358"/>
      <c r="G9" s="358"/>
      <c r="H9" s="358"/>
      <c r="I9" s="23"/>
      <c r="J9" s="23"/>
      <c r="K9" s="23"/>
      <c r="L9" s="29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56" s="283" customFormat="1">
      <c r="A10" s="23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9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56" s="283" customFormat="1" ht="12" customHeight="1">
      <c r="A11" s="23"/>
      <c r="B11" s="22"/>
      <c r="C11" s="23"/>
      <c r="D11" s="16" t="s">
        <v>18</v>
      </c>
      <c r="E11" s="23"/>
      <c r="F11" s="14" t="s">
        <v>21</v>
      </c>
      <c r="G11" s="23"/>
      <c r="H11" s="23"/>
      <c r="I11" s="16" t="s">
        <v>20</v>
      </c>
      <c r="J11" s="14" t="s">
        <v>21</v>
      </c>
      <c r="K11" s="23"/>
      <c r="L11" s="29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56" s="283" customFormat="1" ht="12" customHeight="1">
      <c r="A12" s="23"/>
      <c r="B12" s="22"/>
      <c r="C12" s="23"/>
      <c r="D12" s="16" t="s">
        <v>22</v>
      </c>
      <c r="E12" s="23"/>
      <c r="F12" s="14" t="s">
        <v>23</v>
      </c>
      <c r="G12" s="23"/>
      <c r="H12" s="23"/>
      <c r="I12" s="16" t="s">
        <v>24</v>
      </c>
      <c r="J12" s="44" t="str">
        <f>'Rekapitulace stavby'!AN8</f>
        <v>30. 3. 2025</v>
      </c>
      <c r="K12" s="23"/>
      <c r="L12" s="29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56" s="283" customFormat="1" ht="10.9" customHeight="1">
      <c r="A13" s="23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9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56" s="283" customFormat="1" ht="12" customHeight="1">
      <c r="A14" s="23"/>
      <c r="B14" s="22"/>
      <c r="C14" s="23"/>
      <c r="D14" s="16" t="s">
        <v>26</v>
      </c>
      <c r="E14" s="23"/>
      <c r="F14" s="23"/>
      <c r="G14" s="23"/>
      <c r="H14" s="23"/>
      <c r="I14" s="16" t="s">
        <v>27</v>
      </c>
      <c r="J14" s="14" t="s">
        <v>21</v>
      </c>
      <c r="K14" s="23"/>
      <c r="L14" s="29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56" s="283" customFormat="1" ht="18" customHeight="1">
      <c r="A15" s="23"/>
      <c r="B15" s="22"/>
      <c r="C15" s="23"/>
      <c r="D15" s="23"/>
      <c r="E15" s="14" t="s">
        <v>28</v>
      </c>
      <c r="F15" s="23"/>
      <c r="G15" s="23"/>
      <c r="H15" s="23"/>
      <c r="I15" s="16" t="s">
        <v>29</v>
      </c>
      <c r="J15" s="14" t="s">
        <v>21</v>
      </c>
      <c r="K15" s="23"/>
      <c r="L15" s="29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56" s="283" customFormat="1" ht="6.95" customHeight="1">
      <c r="A16" s="23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9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s="283" customFormat="1" ht="12" customHeight="1">
      <c r="A17" s="23"/>
      <c r="B17" s="22"/>
      <c r="C17" s="23"/>
      <c r="D17" s="16" t="s">
        <v>30</v>
      </c>
      <c r="E17" s="23"/>
      <c r="F17" s="23"/>
      <c r="G17" s="23"/>
      <c r="H17" s="23"/>
      <c r="I17" s="16" t="s">
        <v>27</v>
      </c>
      <c r="J17" s="17" t="str">
        <f>'Rekapitulace stavby'!AN13</f>
        <v>Vyplň údaj</v>
      </c>
      <c r="K17" s="23"/>
      <c r="L17" s="29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s="283" customFormat="1" ht="18" customHeight="1">
      <c r="A18" s="23"/>
      <c r="B18" s="22"/>
      <c r="C18" s="23"/>
      <c r="D18" s="23"/>
      <c r="E18" s="361" t="str">
        <f>'Rekapitulace stavby'!E14</f>
        <v>Vyplň údaj</v>
      </c>
      <c r="F18" s="362"/>
      <c r="G18" s="362"/>
      <c r="H18" s="362"/>
      <c r="I18" s="16" t="s">
        <v>29</v>
      </c>
      <c r="J18" s="17" t="str">
        <f>'Rekapitulace stavby'!AN14</f>
        <v>Vyplň údaj</v>
      </c>
      <c r="K18" s="23"/>
      <c r="L18" s="29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s="283" customFormat="1" ht="6.95" customHeight="1">
      <c r="A19" s="23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9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s="283" customFormat="1" ht="12" customHeight="1">
      <c r="A20" s="23"/>
      <c r="B20" s="22"/>
      <c r="C20" s="23"/>
      <c r="D20" s="16" t="s">
        <v>32</v>
      </c>
      <c r="E20" s="23"/>
      <c r="F20" s="23"/>
      <c r="G20" s="23"/>
      <c r="H20" s="23"/>
      <c r="I20" s="16" t="s">
        <v>27</v>
      </c>
      <c r="J20" s="14" t="s">
        <v>21</v>
      </c>
      <c r="K20" s="23"/>
      <c r="L20" s="29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s="283" customFormat="1" ht="18" customHeight="1">
      <c r="A21" s="23"/>
      <c r="B21" s="22"/>
      <c r="C21" s="23"/>
      <c r="D21" s="23"/>
      <c r="E21" s="14" t="s">
        <v>33</v>
      </c>
      <c r="F21" s="23"/>
      <c r="G21" s="23"/>
      <c r="H21" s="23"/>
      <c r="I21" s="16" t="s">
        <v>29</v>
      </c>
      <c r="J21" s="14" t="s">
        <v>21</v>
      </c>
      <c r="K21" s="23"/>
      <c r="L21" s="29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s="283" customFormat="1" ht="6.95" customHeight="1">
      <c r="A22" s="23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9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s="283" customFormat="1" ht="12" customHeight="1">
      <c r="A23" s="23"/>
      <c r="B23" s="22"/>
      <c r="C23" s="23"/>
      <c r="D23" s="16" t="s">
        <v>35</v>
      </c>
      <c r="E23" s="23"/>
      <c r="F23" s="23"/>
      <c r="G23" s="23"/>
      <c r="H23" s="23"/>
      <c r="I23" s="16" t="s">
        <v>27</v>
      </c>
      <c r="J23" s="14" t="s">
        <v>21</v>
      </c>
      <c r="K23" s="23"/>
      <c r="L23" s="29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s="283" customFormat="1" ht="18" customHeight="1">
      <c r="A24" s="23"/>
      <c r="B24" s="22"/>
      <c r="C24" s="23"/>
      <c r="D24" s="23"/>
      <c r="E24" s="14" t="s">
        <v>36</v>
      </c>
      <c r="F24" s="23"/>
      <c r="G24" s="23"/>
      <c r="H24" s="23"/>
      <c r="I24" s="16" t="s">
        <v>29</v>
      </c>
      <c r="J24" s="14" t="s">
        <v>21</v>
      </c>
      <c r="K24" s="23"/>
      <c r="L24" s="29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s="283" customFormat="1" ht="6.95" customHeight="1">
      <c r="A25" s="23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9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s="283" customFormat="1" ht="12" customHeight="1">
      <c r="A26" s="23"/>
      <c r="B26" s="22"/>
      <c r="C26" s="23"/>
      <c r="D26" s="16" t="s">
        <v>37</v>
      </c>
      <c r="E26" s="23"/>
      <c r="F26" s="23"/>
      <c r="G26" s="23"/>
      <c r="H26" s="23"/>
      <c r="I26" s="23"/>
      <c r="J26" s="23"/>
      <c r="K26" s="23"/>
      <c r="L26" s="29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s="297" customFormat="1" ht="16.5" customHeight="1">
      <c r="A27" s="294"/>
      <c r="B27" s="295"/>
      <c r="C27" s="294"/>
      <c r="D27" s="294"/>
      <c r="E27" s="332" t="s">
        <v>21</v>
      </c>
      <c r="F27" s="332"/>
      <c r="G27" s="332"/>
      <c r="H27" s="332"/>
      <c r="I27" s="294"/>
      <c r="J27" s="294"/>
      <c r="K27" s="294"/>
      <c r="L27" s="296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</row>
    <row r="28" spans="1:31" s="283" customFormat="1" ht="6.95" customHeight="1">
      <c r="A28" s="23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9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s="283" customFormat="1" ht="6.95" customHeight="1">
      <c r="A29" s="23"/>
      <c r="B29" s="22"/>
      <c r="C29" s="23"/>
      <c r="D29" s="53"/>
      <c r="E29" s="53"/>
      <c r="F29" s="53"/>
      <c r="G29" s="53"/>
      <c r="H29" s="53"/>
      <c r="I29" s="53"/>
      <c r="J29" s="53"/>
      <c r="K29" s="53"/>
      <c r="L29" s="29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s="283" customFormat="1" ht="25.35" customHeight="1">
      <c r="A30" s="23"/>
      <c r="B30" s="22"/>
      <c r="C30" s="23"/>
      <c r="D30" s="298" t="s">
        <v>39</v>
      </c>
      <c r="E30" s="23"/>
      <c r="F30" s="23"/>
      <c r="G30" s="23"/>
      <c r="H30" s="23"/>
      <c r="I30" s="23"/>
      <c r="J30" s="58">
        <f>ROUND(J95, 2)</f>
        <v>0</v>
      </c>
      <c r="K30" s="23"/>
      <c r="L30" s="29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s="283" customFormat="1" ht="6.95" customHeight="1">
      <c r="A31" s="23"/>
      <c r="B31" s="22"/>
      <c r="C31" s="23"/>
      <c r="D31" s="53"/>
      <c r="E31" s="53"/>
      <c r="F31" s="53"/>
      <c r="G31" s="53"/>
      <c r="H31" s="53"/>
      <c r="I31" s="53"/>
      <c r="J31" s="53"/>
      <c r="K31" s="53"/>
      <c r="L31" s="29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s="283" customFormat="1" ht="14.45" customHeight="1">
      <c r="A32" s="23"/>
      <c r="B32" s="22"/>
      <c r="C32" s="23"/>
      <c r="D32" s="23"/>
      <c r="E32" s="23"/>
      <c r="F32" s="27" t="s">
        <v>41</v>
      </c>
      <c r="G32" s="23"/>
      <c r="H32" s="23"/>
      <c r="I32" s="27" t="s">
        <v>40</v>
      </c>
      <c r="J32" s="27" t="s">
        <v>42</v>
      </c>
      <c r="K32" s="23"/>
      <c r="L32" s="29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s="283" customFormat="1" ht="14.45" customHeight="1">
      <c r="A33" s="23"/>
      <c r="B33" s="22"/>
      <c r="C33" s="23"/>
      <c r="D33" s="299" t="s">
        <v>43</v>
      </c>
      <c r="E33" s="16" t="s">
        <v>44</v>
      </c>
      <c r="F33" s="300">
        <f>ROUND((SUM(BE95:BE335)),  2)</f>
        <v>0</v>
      </c>
      <c r="G33" s="23"/>
      <c r="H33" s="23"/>
      <c r="I33" s="301">
        <v>0.21</v>
      </c>
      <c r="J33" s="300">
        <f>ROUND(((SUM(BE95:BE335))*I33),  2)</f>
        <v>0</v>
      </c>
      <c r="K33" s="23"/>
      <c r="L33" s="29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s="283" customFormat="1" ht="14.45" customHeight="1">
      <c r="A34" s="23"/>
      <c r="B34" s="22"/>
      <c r="C34" s="23"/>
      <c r="D34" s="23"/>
      <c r="E34" s="16" t="s">
        <v>45</v>
      </c>
      <c r="F34" s="300">
        <f>ROUND((SUM(BF95:BF335)),  2)</f>
        <v>0</v>
      </c>
      <c r="G34" s="23"/>
      <c r="H34" s="23"/>
      <c r="I34" s="301">
        <v>0.12</v>
      </c>
      <c r="J34" s="300">
        <f>ROUND(((SUM(BF95:BF335))*I34),  2)</f>
        <v>0</v>
      </c>
      <c r="K34" s="23"/>
      <c r="L34" s="29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s="283" customFormat="1" ht="14.45" hidden="1" customHeight="1">
      <c r="A35" s="23"/>
      <c r="B35" s="22"/>
      <c r="C35" s="23"/>
      <c r="D35" s="23"/>
      <c r="E35" s="16" t="s">
        <v>46</v>
      </c>
      <c r="F35" s="300">
        <f>ROUND((SUM(BG95:BG335)),  2)</f>
        <v>0</v>
      </c>
      <c r="G35" s="23"/>
      <c r="H35" s="23"/>
      <c r="I35" s="301">
        <v>0.21</v>
      </c>
      <c r="J35" s="300">
        <f>0</f>
        <v>0</v>
      </c>
      <c r="K35" s="23"/>
      <c r="L35" s="29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s="283" customFormat="1" ht="14.45" hidden="1" customHeight="1">
      <c r="A36" s="23"/>
      <c r="B36" s="22"/>
      <c r="C36" s="23"/>
      <c r="D36" s="23"/>
      <c r="E36" s="16" t="s">
        <v>47</v>
      </c>
      <c r="F36" s="300">
        <f>ROUND((SUM(BH95:BH335)),  2)</f>
        <v>0</v>
      </c>
      <c r="G36" s="23"/>
      <c r="H36" s="23"/>
      <c r="I36" s="301">
        <v>0.12</v>
      </c>
      <c r="J36" s="300">
        <f>0</f>
        <v>0</v>
      </c>
      <c r="K36" s="23"/>
      <c r="L36" s="29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s="283" customFormat="1" ht="14.45" hidden="1" customHeight="1">
      <c r="A37" s="23"/>
      <c r="B37" s="22"/>
      <c r="C37" s="23"/>
      <c r="D37" s="23"/>
      <c r="E37" s="16" t="s">
        <v>48</v>
      </c>
      <c r="F37" s="300">
        <f>ROUND((SUM(BI95:BI335)),  2)</f>
        <v>0</v>
      </c>
      <c r="G37" s="23"/>
      <c r="H37" s="23"/>
      <c r="I37" s="301">
        <v>0</v>
      </c>
      <c r="J37" s="300">
        <f>0</f>
        <v>0</v>
      </c>
      <c r="K37" s="23"/>
      <c r="L37" s="29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s="283" customFormat="1" ht="6.95" customHeight="1">
      <c r="A38" s="23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9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s="283" customFormat="1" ht="25.35" customHeight="1">
      <c r="A39" s="23"/>
      <c r="B39" s="22"/>
      <c r="C39" s="80"/>
      <c r="D39" s="302" t="s">
        <v>49</v>
      </c>
      <c r="E39" s="47"/>
      <c r="F39" s="47"/>
      <c r="G39" s="303" t="s">
        <v>50</v>
      </c>
      <c r="H39" s="304" t="s">
        <v>51</v>
      </c>
      <c r="I39" s="47"/>
      <c r="J39" s="305">
        <f>SUM(J30:J37)</f>
        <v>0</v>
      </c>
      <c r="K39" s="306"/>
      <c r="L39" s="29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s="283" customFormat="1" ht="14.45" customHeight="1">
      <c r="A40" s="2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9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4" spans="1:31" s="283" customFormat="1" ht="6.95" customHeight="1">
      <c r="A44" s="23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29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s="283" customFormat="1" ht="24.95" customHeight="1">
      <c r="A45" s="23"/>
      <c r="B45" s="22"/>
      <c r="C45" s="12" t="s">
        <v>92</v>
      </c>
      <c r="D45" s="23"/>
      <c r="E45" s="23"/>
      <c r="F45" s="23"/>
      <c r="G45" s="23"/>
      <c r="H45" s="23"/>
      <c r="I45" s="23"/>
      <c r="J45" s="23"/>
      <c r="K45" s="23"/>
      <c r="L45" s="29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s="283" customFormat="1" ht="6.95" customHeight="1">
      <c r="A46" s="23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9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s="283" customFormat="1" ht="12" customHeight="1">
      <c r="A47" s="23"/>
      <c r="B47" s="22"/>
      <c r="C47" s="16" t="s">
        <v>16</v>
      </c>
      <c r="D47" s="23"/>
      <c r="E47" s="23"/>
      <c r="F47" s="23"/>
      <c r="G47" s="23"/>
      <c r="H47" s="23"/>
      <c r="I47" s="23"/>
      <c r="J47" s="23"/>
      <c r="K47" s="23"/>
      <c r="L47" s="29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s="283" customFormat="1" ht="16.5" customHeight="1">
      <c r="A48" s="23"/>
      <c r="B48" s="22"/>
      <c r="C48" s="23"/>
      <c r="D48" s="23"/>
      <c r="E48" s="359" t="str">
        <f>E7</f>
        <v>Stavební úpravy toalety - Přístavba budovy A (1.NP)</v>
      </c>
      <c r="F48" s="360"/>
      <c r="G48" s="360"/>
      <c r="H48" s="360"/>
      <c r="I48" s="23"/>
      <c r="J48" s="23"/>
      <c r="K48" s="23"/>
      <c r="L48" s="29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47" s="283" customFormat="1" ht="12" customHeight="1">
      <c r="A49" s="23"/>
      <c r="B49" s="22"/>
      <c r="C49" s="16" t="s">
        <v>90</v>
      </c>
      <c r="D49" s="23"/>
      <c r="E49" s="23"/>
      <c r="F49" s="23"/>
      <c r="G49" s="23"/>
      <c r="H49" s="23"/>
      <c r="I49" s="23"/>
      <c r="J49" s="23"/>
      <c r="K49" s="23"/>
      <c r="L49" s="29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47" s="283" customFormat="1" ht="16.5" customHeight="1">
      <c r="A50" s="23"/>
      <c r="B50" s="22"/>
      <c r="C50" s="23"/>
      <c r="D50" s="23"/>
      <c r="E50" s="345" t="str">
        <f>E9</f>
        <v>01 - Stavební úpravy toalety - Přístavba budovy A (1.NP)</v>
      </c>
      <c r="F50" s="358"/>
      <c r="G50" s="358"/>
      <c r="H50" s="358"/>
      <c r="I50" s="23"/>
      <c r="J50" s="23"/>
      <c r="K50" s="23"/>
      <c r="L50" s="29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47" s="283" customFormat="1" ht="6.95" customHeight="1">
      <c r="A51" s="23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9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47" s="283" customFormat="1" ht="12" customHeight="1">
      <c r="A52" s="23"/>
      <c r="B52" s="22"/>
      <c r="C52" s="16" t="s">
        <v>22</v>
      </c>
      <c r="D52" s="23"/>
      <c r="E52" s="23"/>
      <c r="F52" s="14" t="str">
        <f>F12</f>
        <v>TUL Liberec</v>
      </c>
      <c r="G52" s="23"/>
      <c r="H52" s="23"/>
      <c r="I52" s="16" t="s">
        <v>24</v>
      </c>
      <c r="J52" s="44" t="str">
        <f>IF(J12="","",J12)</f>
        <v>30. 3. 2025</v>
      </c>
      <c r="K52" s="23"/>
      <c r="L52" s="29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47" s="283" customFormat="1" ht="6.95" customHeight="1">
      <c r="A53" s="23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9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47" s="283" customFormat="1" ht="15.2" customHeight="1">
      <c r="A54" s="23"/>
      <c r="B54" s="22"/>
      <c r="C54" s="16" t="s">
        <v>26</v>
      </c>
      <c r="D54" s="23"/>
      <c r="E54" s="23"/>
      <c r="F54" s="14" t="str">
        <f>E15</f>
        <v xml:space="preserve">TUL Liberec 17.listopadu 590/14 Liberec 15 </v>
      </c>
      <c r="G54" s="23"/>
      <c r="H54" s="23"/>
      <c r="I54" s="16" t="s">
        <v>32</v>
      </c>
      <c r="J54" s="19" t="str">
        <f>E21</f>
        <v>Ing. Jana Košťálová</v>
      </c>
      <c r="K54" s="23"/>
      <c r="L54" s="29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47" s="283" customFormat="1" ht="15.2" customHeight="1">
      <c r="A55" s="23"/>
      <c r="B55" s="22"/>
      <c r="C55" s="16" t="s">
        <v>30</v>
      </c>
      <c r="D55" s="23"/>
      <c r="E55" s="23"/>
      <c r="F55" s="14" t="str">
        <f>IF(E18="","",E18)</f>
        <v>Vyplň údaj</v>
      </c>
      <c r="G55" s="23"/>
      <c r="H55" s="23"/>
      <c r="I55" s="16" t="s">
        <v>35</v>
      </c>
      <c r="J55" s="19" t="str">
        <f>E24</f>
        <v>Propos Liberec s.r.o.</v>
      </c>
      <c r="K55" s="23"/>
      <c r="L55" s="29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47" s="283" customFormat="1" ht="10.35" customHeight="1">
      <c r="A56" s="23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9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47" s="283" customFormat="1" ht="29.25" customHeight="1">
      <c r="A57" s="23"/>
      <c r="B57" s="22"/>
      <c r="C57" s="79" t="s">
        <v>93</v>
      </c>
      <c r="D57" s="80"/>
      <c r="E57" s="80"/>
      <c r="F57" s="80"/>
      <c r="G57" s="80"/>
      <c r="H57" s="80"/>
      <c r="I57" s="80"/>
      <c r="J57" s="81" t="s">
        <v>94</v>
      </c>
      <c r="K57" s="80"/>
      <c r="L57" s="29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47" s="283" customFormat="1" ht="10.35" customHeight="1">
      <c r="A58" s="23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9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47" s="283" customFormat="1" ht="22.9" customHeight="1">
      <c r="A59" s="23"/>
      <c r="B59" s="22"/>
      <c r="C59" s="82" t="s">
        <v>71</v>
      </c>
      <c r="D59" s="23"/>
      <c r="E59" s="23"/>
      <c r="F59" s="23"/>
      <c r="G59" s="23"/>
      <c r="H59" s="23"/>
      <c r="I59" s="23"/>
      <c r="J59" s="58">
        <f>J95</f>
        <v>0</v>
      </c>
      <c r="K59" s="23"/>
      <c r="L59" s="29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U59" s="280" t="s">
        <v>95</v>
      </c>
    </row>
    <row r="60" spans="1:47" s="84" customFormat="1" ht="24.95" customHeight="1">
      <c r="B60" s="83"/>
      <c r="D60" s="85" t="s">
        <v>96</v>
      </c>
      <c r="E60" s="86"/>
      <c r="F60" s="86"/>
      <c r="G60" s="86"/>
      <c r="H60" s="86"/>
      <c r="I60" s="86"/>
      <c r="J60" s="87">
        <f>J96</f>
        <v>0</v>
      </c>
      <c r="L60" s="83"/>
    </row>
    <row r="61" spans="1:47" s="89" customFormat="1" ht="19.899999999999999" customHeight="1">
      <c r="B61" s="88"/>
      <c r="D61" s="90" t="s">
        <v>97</v>
      </c>
      <c r="E61" s="91"/>
      <c r="F61" s="91"/>
      <c r="G61" s="91"/>
      <c r="H61" s="91"/>
      <c r="I61" s="91"/>
      <c r="J61" s="92">
        <f>J97</f>
        <v>0</v>
      </c>
      <c r="L61" s="88"/>
    </row>
    <row r="62" spans="1:47" s="89" customFormat="1" ht="19.899999999999999" customHeight="1">
      <c r="B62" s="88"/>
      <c r="D62" s="90" t="s">
        <v>98</v>
      </c>
      <c r="E62" s="91"/>
      <c r="F62" s="91"/>
      <c r="G62" s="91"/>
      <c r="H62" s="91"/>
      <c r="I62" s="91"/>
      <c r="J62" s="92">
        <f>J120</f>
        <v>0</v>
      </c>
      <c r="L62" s="88"/>
    </row>
    <row r="63" spans="1:47" s="89" customFormat="1" ht="19.899999999999999" customHeight="1">
      <c r="B63" s="88"/>
      <c r="D63" s="90" t="s">
        <v>99</v>
      </c>
      <c r="E63" s="91"/>
      <c r="F63" s="91"/>
      <c r="G63" s="91"/>
      <c r="H63" s="91"/>
      <c r="I63" s="91"/>
      <c r="J63" s="92">
        <f>J157</f>
        <v>0</v>
      </c>
      <c r="L63" s="88"/>
    </row>
    <row r="64" spans="1:47" s="89" customFormat="1" ht="19.899999999999999" customHeight="1">
      <c r="B64" s="88"/>
      <c r="D64" s="90" t="s">
        <v>100</v>
      </c>
      <c r="E64" s="91"/>
      <c r="F64" s="91"/>
      <c r="G64" s="91"/>
      <c r="H64" s="91"/>
      <c r="I64" s="91"/>
      <c r="J64" s="92">
        <f>J178</f>
        <v>0</v>
      </c>
      <c r="L64" s="88"/>
    </row>
    <row r="65" spans="1:31" s="84" customFormat="1" ht="24.95" customHeight="1">
      <c r="B65" s="83"/>
      <c r="D65" s="85" t="s">
        <v>101</v>
      </c>
      <c r="E65" s="86"/>
      <c r="F65" s="86"/>
      <c r="G65" s="86"/>
      <c r="H65" s="86"/>
      <c r="I65" s="86"/>
      <c r="J65" s="87">
        <f>J181</f>
        <v>0</v>
      </c>
      <c r="L65" s="83"/>
    </row>
    <row r="66" spans="1:31" s="89" customFormat="1" ht="19.899999999999999" customHeight="1">
      <c r="B66" s="88"/>
      <c r="D66" s="90" t="s">
        <v>102</v>
      </c>
      <c r="E66" s="91"/>
      <c r="F66" s="91"/>
      <c r="G66" s="91"/>
      <c r="H66" s="91"/>
      <c r="I66" s="91"/>
      <c r="J66" s="92">
        <f>J182</f>
        <v>0</v>
      </c>
      <c r="L66" s="88"/>
    </row>
    <row r="67" spans="1:31" s="89" customFormat="1" ht="19.899999999999999" customHeight="1">
      <c r="B67" s="88"/>
      <c r="D67" s="90" t="s">
        <v>103</v>
      </c>
      <c r="E67" s="91"/>
      <c r="F67" s="91"/>
      <c r="G67" s="91"/>
      <c r="H67" s="91"/>
      <c r="I67" s="91"/>
      <c r="J67" s="92">
        <f>J186</f>
        <v>0</v>
      </c>
      <c r="L67" s="88"/>
    </row>
    <row r="68" spans="1:31" s="89" customFormat="1" ht="19.899999999999999" customHeight="1">
      <c r="B68" s="88"/>
      <c r="D68" s="90" t="s">
        <v>104</v>
      </c>
      <c r="E68" s="91"/>
      <c r="F68" s="91"/>
      <c r="G68" s="91"/>
      <c r="H68" s="91"/>
      <c r="I68" s="91"/>
      <c r="J68" s="92">
        <f>J197</f>
        <v>0</v>
      </c>
      <c r="L68" s="88"/>
    </row>
    <row r="69" spans="1:31" s="89" customFormat="1" ht="19.899999999999999" customHeight="1">
      <c r="B69" s="88"/>
      <c r="D69" s="90" t="s">
        <v>105</v>
      </c>
      <c r="E69" s="91"/>
      <c r="F69" s="91"/>
      <c r="G69" s="91"/>
      <c r="H69" s="91"/>
      <c r="I69" s="91"/>
      <c r="J69" s="92">
        <f>J204</f>
        <v>0</v>
      </c>
      <c r="L69" s="88"/>
    </row>
    <row r="70" spans="1:31" s="89" customFormat="1" ht="19.899999999999999" customHeight="1">
      <c r="B70" s="88"/>
      <c r="D70" s="90" t="s">
        <v>106</v>
      </c>
      <c r="E70" s="91"/>
      <c r="F70" s="91"/>
      <c r="G70" s="91"/>
      <c r="H70" s="91"/>
      <c r="I70" s="91"/>
      <c r="J70" s="92">
        <f>J212</f>
        <v>0</v>
      </c>
      <c r="L70" s="88"/>
    </row>
    <row r="71" spans="1:31" s="89" customFormat="1" ht="19.899999999999999" customHeight="1">
      <c r="B71" s="88"/>
      <c r="D71" s="90" t="s">
        <v>107</v>
      </c>
      <c r="E71" s="91"/>
      <c r="F71" s="91"/>
      <c r="G71" s="91"/>
      <c r="H71" s="91"/>
      <c r="I71" s="91"/>
      <c r="J71" s="92">
        <f>J217</f>
        <v>0</v>
      </c>
      <c r="L71" s="88"/>
    </row>
    <row r="72" spans="1:31" s="89" customFormat="1" ht="19.899999999999999" customHeight="1">
      <c r="B72" s="88"/>
      <c r="D72" s="90" t="s">
        <v>108</v>
      </c>
      <c r="E72" s="91"/>
      <c r="F72" s="91"/>
      <c r="G72" s="91"/>
      <c r="H72" s="91"/>
      <c r="I72" s="91"/>
      <c r="J72" s="92">
        <f>J239</f>
        <v>0</v>
      </c>
      <c r="L72" s="88"/>
    </row>
    <row r="73" spans="1:31" s="89" customFormat="1" ht="19.899999999999999" customHeight="1">
      <c r="B73" s="88"/>
      <c r="D73" s="90" t="s">
        <v>109</v>
      </c>
      <c r="E73" s="91"/>
      <c r="F73" s="91"/>
      <c r="G73" s="91"/>
      <c r="H73" s="91"/>
      <c r="I73" s="91"/>
      <c r="J73" s="92">
        <f>J268</f>
        <v>0</v>
      </c>
      <c r="L73" s="88"/>
    </row>
    <row r="74" spans="1:31" s="89" customFormat="1" ht="19.899999999999999" customHeight="1">
      <c r="B74" s="88"/>
      <c r="D74" s="90" t="s">
        <v>110</v>
      </c>
      <c r="E74" s="91"/>
      <c r="F74" s="91"/>
      <c r="G74" s="91"/>
      <c r="H74" s="91"/>
      <c r="I74" s="91"/>
      <c r="J74" s="92">
        <f>J309</f>
        <v>0</v>
      </c>
      <c r="L74" s="88"/>
    </row>
    <row r="75" spans="1:31" s="84" customFormat="1" ht="24.95" customHeight="1">
      <c r="B75" s="83"/>
      <c r="D75" s="85" t="s">
        <v>111</v>
      </c>
      <c r="E75" s="86"/>
      <c r="F75" s="86"/>
      <c r="G75" s="86"/>
      <c r="H75" s="86"/>
      <c r="I75" s="86"/>
      <c r="J75" s="87">
        <f>J334</f>
        <v>0</v>
      </c>
      <c r="L75" s="83"/>
    </row>
    <row r="76" spans="1:31" s="283" customFormat="1" ht="21.75" customHeight="1">
      <c r="A76" s="23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9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s="283" customFormat="1" ht="6.95" customHeight="1">
      <c r="A77" s="23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9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81" spans="1:63" s="283" customFormat="1" ht="6.95" customHeight="1">
      <c r="A81" s="23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9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63" s="283" customFormat="1" ht="24.95" customHeight="1">
      <c r="A82" s="23"/>
      <c r="B82" s="22"/>
      <c r="C82" s="12" t="s">
        <v>112</v>
      </c>
      <c r="D82" s="23"/>
      <c r="E82" s="23"/>
      <c r="F82" s="23"/>
      <c r="G82" s="23"/>
      <c r="H82" s="23"/>
      <c r="I82" s="23"/>
      <c r="J82" s="23"/>
      <c r="K82" s="23"/>
      <c r="L82" s="29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63" s="283" customFormat="1" ht="6.95" customHeight="1">
      <c r="A83" s="23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9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pans="1:63" s="283" customFormat="1" ht="12" customHeight="1">
      <c r="A84" s="23"/>
      <c r="B84" s="22"/>
      <c r="C84" s="16" t="s">
        <v>16</v>
      </c>
      <c r="D84" s="23"/>
      <c r="E84" s="23"/>
      <c r="F84" s="23"/>
      <c r="G84" s="23"/>
      <c r="H84" s="23"/>
      <c r="I84" s="23"/>
      <c r="J84" s="23"/>
      <c r="K84" s="23"/>
      <c r="L84" s="29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pans="1:63" s="283" customFormat="1" ht="16.5" customHeight="1">
      <c r="A85" s="23"/>
      <c r="B85" s="22"/>
      <c r="C85" s="23"/>
      <c r="D85" s="23"/>
      <c r="E85" s="359" t="str">
        <f>E7</f>
        <v>Stavební úpravy toalety - Přístavba budovy A (1.NP)</v>
      </c>
      <c r="F85" s="360"/>
      <c r="G85" s="360"/>
      <c r="H85" s="360"/>
      <c r="I85" s="23"/>
      <c r="J85" s="23"/>
      <c r="K85" s="23"/>
      <c r="L85" s="29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pans="1:63" s="283" customFormat="1" ht="12" customHeight="1">
      <c r="A86" s="23"/>
      <c r="B86" s="22"/>
      <c r="C86" s="16" t="s">
        <v>90</v>
      </c>
      <c r="D86" s="23"/>
      <c r="E86" s="23"/>
      <c r="F86" s="23"/>
      <c r="G86" s="23"/>
      <c r="H86" s="23"/>
      <c r="I86" s="23"/>
      <c r="J86" s="23"/>
      <c r="K86" s="23"/>
      <c r="L86" s="29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spans="1:63" s="283" customFormat="1" ht="16.5" customHeight="1">
      <c r="A87" s="23"/>
      <c r="B87" s="22"/>
      <c r="C87" s="23"/>
      <c r="D87" s="23"/>
      <c r="E87" s="345" t="str">
        <f>E9</f>
        <v>01 - Stavební úpravy toalety - Přístavba budovy A (1.NP)</v>
      </c>
      <c r="F87" s="358"/>
      <c r="G87" s="358"/>
      <c r="H87" s="358"/>
      <c r="I87" s="23"/>
      <c r="J87" s="23"/>
      <c r="K87" s="23"/>
      <c r="L87" s="29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spans="1:63" s="283" customFormat="1" ht="6.95" customHeight="1">
      <c r="A88" s="23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9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spans="1:63" s="283" customFormat="1" ht="12" customHeight="1">
      <c r="A89" s="23"/>
      <c r="B89" s="22"/>
      <c r="C89" s="16" t="s">
        <v>22</v>
      </c>
      <c r="D89" s="23"/>
      <c r="E89" s="23"/>
      <c r="F89" s="14" t="str">
        <f>F12</f>
        <v>TUL Liberec</v>
      </c>
      <c r="G89" s="23"/>
      <c r="H89" s="23"/>
      <c r="I89" s="16" t="s">
        <v>24</v>
      </c>
      <c r="J89" s="44" t="str">
        <f>IF(J12="","",J12)</f>
        <v>30. 3. 2025</v>
      </c>
      <c r="K89" s="23"/>
      <c r="L89" s="29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:63" s="283" customFormat="1" ht="6.95" customHeight="1">
      <c r="A90" s="23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9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pans="1:63" s="283" customFormat="1" ht="15.2" customHeight="1">
      <c r="A91" s="23"/>
      <c r="B91" s="22"/>
      <c r="C91" s="16" t="s">
        <v>26</v>
      </c>
      <c r="D91" s="23"/>
      <c r="E91" s="23"/>
      <c r="F91" s="14" t="str">
        <f>E15</f>
        <v xml:space="preserve">TUL Liberec 17.listopadu 590/14 Liberec 15 </v>
      </c>
      <c r="G91" s="23"/>
      <c r="H91" s="23"/>
      <c r="I91" s="16" t="s">
        <v>32</v>
      </c>
      <c r="J91" s="19" t="str">
        <f>E21</f>
        <v>Ing. Jana Košťálová</v>
      </c>
      <c r="K91" s="23"/>
      <c r="L91" s="29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pans="1:63" s="283" customFormat="1" ht="15.2" customHeight="1">
      <c r="A92" s="23"/>
      <c r="B92" s="22"/>
      <c r="C92" s="16" t="s">
        <v>30</v>
      </c>
      <c r="D92" s="23"/>
      <c r="E92" s="23"/>
      <c r="F92" s="14" t="str">
        <f>IF(E18="","",E18)</f>
        <v>Vyplň údaj</v>
      </c>
      <c r="G92" s="23"/>
      <c r="H92" s="23"/>
      <c r="I92" s="16" t="s">
        <v>35</v>
      </c>
      <c r="J92" s="19" t="str">
        <f>E24</f>
        <v>Propos Liberec s.r.o.</v>
      </c>
      <c r="K92" s="23"/>
      <c r="L92" s="29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pans="1:63" s="283" customFormat="1" ht="10.35" customHeight="1">
      <c r="A93" s="23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9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pans="1:63" s="309" customFormat="1" ht="29.25" customHeight="1">
      <c r="A94" s="307"/>
      <c r="B94" s="94"/>
      <c r="C94" s="95" t="s">
        <v>113</v>
      </c>
      <c r="D94" s="96" t="s">
        <v>58</v>
      </c>
      <c r="E94" s="96" t="s">
        <v>54</v>
      </c>
      <c r="F94" s="96" t="s">
        <v>55</v>
      </c>
      <c r="G94" s="96" t="s">
        <v>114</v>
      </c>
      <c r="H94" s="96" t="s">
        <v>115</v>
      </c>
      <c r="I94" s="96" t="s">
        <v>116</v>
      </c>
      <c r="J94" s="96" t="s">
        <v>94</v>
      </c>
      <c r="K94" s="97" t="s">
        <v>117</v>
      </c>
      <c r="L94" s="308"/>
      <c r="M94" s="49" t="s">
        <v>21</v>
      </c>
      <c r="N94" s="50" t="s">
        <v>43</v>
      </c>
      <c r="O94" s="50" t="s">
        <v>118</v>
      </c>
      <c r="P94" s="50" t="s">
        <v>119</v>
      </c>
      <c r="Q94" s="50" t="s">
        <v>120</v>
      </c>
      <c r="R94" s="50" t="s">
        <v>121</v>
      </c>
      <c r="S94" s="50" t="s">
        <v>122</v>
      </c>
      <c r="T94" s="51" t="s">
        <v>123</v>
      </c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</row>
    <row r="95" spans="1:63" s="283" customFormat="1" ht="22.9" customHeight="1">
      <c r="A95" s="23"/>
      <c r="B95" s="22"/>
      <c r="C95" s="56" t="s">
        <v>124</v>
      </c>
      <c r="D95" s="23"/>
      <c r="E95" s="23"/>
      <c r="F95" s="23"/>
      <c r="G95" s="23"/>
      <c r="H95" s="23"/>
      <c r="I95" s="23"/>
      <c r="J95" s="98">
        <f>BK95</f>
        <v>0</v>
      </c>
      <c r="K95" s="23"/>
      <c r="L95" s="22"/>
      <c r="M95" s="52"/>
      <c r="N95" s="99"/>
      <c r="O95" s="53"/>
      <c r="P95" s="100">
        <f>P96+P181+P334</f>
        <v>0</v>
      </c>
      <c r="Q95" s="53"/>
      <c r="R95" s="100">
        <f>R96+R181+R334</f>
        <v>1.3709894599999999</v>
      </c>
      <c r="S95" s="53"/>
      <c r="T95" s="101">
        <f>T96+T181+T334</f>
        <v>2.6785315699999996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T95" s="280" t="s">
        <v>72</v>
      </c>
      <c r="AU95" s="280" t="s">
        <v>95</v>
      </c>
      <c r="BK95" s="310">
        <f>BK96+BK181+BK334</f>
        <v>0</v>
      </c>
    </row>
    <row r="96" spans="1:63" s="103" customFormat="1" ht="25.9" customHeight="1">
      <c r="B96" s="102"/>
      <c r="D96" s="104" t="s">
        <v>72</v>
      </c>
      <c r="E96" s="105" t="s">
        <v>125</v>
      </c>
      <c r="F96" s="105" t="s">
        <v>126</v>
      </c>
      <c r="J96" s="107">
        <f>BK96</f>
        <v>0</v>
      </c>
      <c r="L96" s="102"/>
      <c r="M96" s="108"/>
      <c r="N96" s="109"/>
      <c r="O96" s="109"/>
      <c r="P96" s="110">
        <f>P97+P120+P157+P178</f>
        <v>0</v>
      </c>
      <c r="Q96" s="109"/>
      <c r="R96" s="110">
        <f>R97+R120+R157+R178</f>
        <v>0.8811537599999999</v>
      </c>
      <c r="S96" s="109"/>
      <c r="T96" s="111">
        <f>T97+T120+T157+T178</f>
        <v>2.5541049999999998</v>
      </c>
      <c r="AR96" s="104" t="s">
        <v>80</v>
      </c>
      <c r="AT96" s="311" t="s">
        <v>72</v>
      </c>
      <c r="AU96" s="311" t="s">
        <v>73</v>
      </c>
      <c r="AY96" s="104" t="s">
        <v>127</v>
      </c>
      <c r="BK96" s="312">
        <f>BK97+BK120+BK157+BK178</f>
        <v>0</v>
      </c>
    </row>
    <row r="97" spans="1:65" s="103" customFormat="1" ht="22.9" customHeight="1">
      <c r="B97" s="102"/>
      <c r="D97" s="104" t="s">
        <v>72</v>
      </c>
      <c r="E97" s="112" t="s">
        <v>128</v>
      </c>
      <c r="F97" s="112" t="s">
        <v>129</v>
      </c>
      <c r="J97" s="113">
        <f>BK97</f>
        <v>0</v>
      </c>
      <c r="L97" s="102"/>
      <c r="M97" s="108"/>
      <c r="N97" s="109"/>
      <c r="O97" s="109"/>
      <c r="P97" s="110">
        <f>SUM(P98:P119)</f>
        <v>0</v>
      </c>
      <c r="Q97" s="109"/>
      <c r="R97" s="110">
        <f>SUM(R98:R119)</f>
        <v>0.88105415999999992</v>
      </c>
      <c r="S97" s="109"/>
      <c r="T97" s="111">
        <f>SUM(T98:T119)</f>
        <v>0</v>
      </c>
      <c r="AR97" s="104" t="s">
        <v>80</v>
      </c>
      <c r="AT97" s="311" t="s">
        <v>72</v>
      </c>
      <c r="AU97" s="311" t="s">
        <v>80</v>
      </c>
      <c r="AY97" s="104" t="s">
        <v>127</v>
      </c>
      <c r="BK97" s="312">
        <f>SUM(BK98:BK119)</f>
        <v>0</v>
      </c>
    </row>
    <row r="98" spans="1:65" s="283" customFormat="1" ht="21.75" customHeight="1">
      <c r="A98" s="23"/>
      <c r="B98" s="22"/>
      <c r="C98" s="114" t="s">
        <v>80</v>
      </c>
      <c r="D98" s="114" t="s">
        <v>130</v>
      </c>
      <c r="E98" s="115" t="s">
        <v>131</v>
      </c>
      <c r="F98" s="116" t="s">
        <v>132</v>
      </c>
      <c r="G98" s="117" t="s">
        <v>133</v>
      </c>
      <c r="H98" s="118">
        <v>14.916</v>
      </c>
      <c r="I98" s="119"/>
      <c r="J98" s="120">
        <f>ROUND(I98*H98,2)</f>
        <v>0</v>
      </c>
      <c r="K98" s="116" t="s">
        <v>134</v>
      </c>
      <c r="L98" s="22"/>
      <c r="M98" s="313" t="s">
        <v>21</v>
      </c>
      <c r="N98" s="121" t="s">
        <v>44</v>
      </c>
      <c r="O98" s="45"/>
      <c r="P98" s="122">
        <f>O98*H98</f>
        <v>0</v>
      </c>
      <c r="Q98" s="122">
        <v>2.0480000000000002E-2</v>
      </c>
      <c r="R98" s="122">
        <f>Q98*H98</f>
        <v>0.30547968000000003</v>
      </c>
      <c r="S98" s="122">
        <v>0</v>
      </c>
      <c r="T98" s="123">
        <f>S98*H98</f>
        <v>0</v>
      </c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R98" s="314" t="s">
        <v>135</v>
      </c>
      <c r="AT98" s="314" t="s">
        <v>130</v>
      </c>
      <c r="AU98" s="314" t="s">
        <v>82</v>
      </c>
      <c r="AY98" s="280" t="s">
        <v>127</v>
      </c>
      <c r="BE98" s="315">
        <f>IF(N98="základní",J98,0)</f>
        <v>0</v>
      </c>
      <c r="BF98" s="315">
        <f>IF(N98="snížená",J98,0)</f>
        <v>0</v>
      </c>
      <c r="BG98" s="315">
        <f>IF(N98="zákl. přenesená",J98,0)</f>
        <v>0</v>
      </c>
      <c r="BH98" s="315">
        <f>IF(N98="sníž. přenesená",J98,0)</f>
        <v>0</v>
      </c>
      <c r="BI98" s="315">
        <f>IF(N98="nulová",J98,0)</f>
        <v>0</v>
      </c>
      <c r="BJ98" s="280" t="s">
        <v>80</v>
      </c>
      <c r="BK98" s="315">
        <f>ROUND(I98*H98,2)</f>
        <v>0</v>
      </c>
      <c r="BL98" s="280" t="s">
        <v>135</v>
      </c>
      <c r="BM98" s="314" t="s">
        <v>136</v>
      </c>
    </row>
    <row r="99" spans="1:65" s="283" customFormat="1">
      <c r="A99" s="23"/>
      <c r="B99" s="22"/>
      <c r="C99" s="23"/>
      <c r="D99" s="124" t="s">
        <v>137</v>
      </c>
      <c r="E99" s="23"/>
      <c r="F99" s="125" t="s">
        <v>138</v>
      </c>
      <c r="G99" s="23"/>
      <c r="H99" s="23"/>
      <c r="I99" s="126"/>
      <c r="J99" s="23"/>
      <c r="K99" s="23"/>
      <c r="L99" s="22"/>
      <c r="M99" s="127"/>
      <c r="N99" s="128"/>
      <c r="O99" s="45"/>
      <c r="P99" s="45"/>
      <c r="Q99" s="45"/>
      <c r="R99" s="45"/>
      <c r="S99" s="45"/>
      <c r="T99" s="46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T99" s="280" t="s">
        <v>137</v>
      </c>
      <c r="AU99" s="280" t="s">
        <v>82</v>
      </c>
    </row>
    <row r="100" spans="1:65" s="130" customFormat="1">
      <c r="B100" s="129"/>
      <c r="D100" s="131" t="s">
        <v>139</v>
      </c>
      <c r="E100" s="132" t="s">
        <v>21</v>
      </c>
      <c r="F100" s="133" t="s">
        <v>140</v>
      </c>
      <c r="H100" s="132" t="s">
        <v>21</v>
      </c>
      <c r="I100" s="134"/>
      <c r="L100" s="129"/>
      <c r="M100" s="135"/>
      <c r="N100" s="136"/>
      <c r="O100" s="136"/>
      <c r="P100" s="136"/>
      <c r="Q100" s="136"/>
      <c r="R100" s="136"/>
      <c r="S100" s="136"/>
      <c r="T100" s="137"/>
      <c r="AT100" s="132" t="s">
        <v>139</v>
      </c>
      <c r="AU100" s="132" t="s">
        <v>82</v>
      </c>
      <c r="AV100" s="130" t="s">
        <v>80</v>
      </c>
      <c r="AW100" s="130" t="s">
        <v>34</v>
      </c>
      <c r="AX100" s="130" t="s">
        <v>73</v>
      </c>
      <c r="AY100" s="132" t="s">
        <v>127</v>
      </c>
    </row>
    <row r="101" spans="1:65" s="139" customFormat="1">
      <c r="B101" s="138"/>
      <c r="D101" s="131" t="s">
        <v>139</v>
      </c>
      <c r="E101" s="140" t="s">
        <v>21</v>
      </c>
      <c r="F101" s="141" t="s">
        <v>141</v>
      </c>
      <c r="H101" s="142">
        <v>17.28</v>
      </c>
      <c r="I101" s="143"/>
      <c r="L101" s="138"/>
      <c r="M101" s="144"/>
      <c r="N101" s="145"/>
      <c r="O101" s="145"/>
      <c r="P101" s="145"/>
      <c r="Q101" s="145"/>
      <c r="R101" s="145"/>
      <c r="S101" s="145"/>
      <c r="T101" s="146"/>
      <c r="AT101" s="140" t="s">
        <v>139</v>
      </c>
      <c r="AU101" s="140" t="s">
        <v>82</v>
      </c>
      <c r="AV101" s="139" t="s">
        <v>82</v>
      </c>
      <c r="AW101" s="139" t="s">
        <v>34</v>
      </c>
      <c r="AX101" s="139" t="s">
        <v>73</v>
      </c>
      <c r="AY101" s="140" t="s">
        <v>127</v>
      </c>
    </row>
    <row r="102" spans="1:65" s="139" customFormat="1">
      <c r="B102" s="138"/>
      <c r="D102" s="131" t="s">
        <v>139</v>
      </c>
      <c r="E102" s="140" t="s">
        <v>21</v>
      </c>
      <c r="F102" s="141" t="s">
        <v>142</v>
      </c>
      <c r="H102" s="142">
        <v>-2.3639999999999999</v>
      </c>
      <c r="I102" s="143"/>
      <c r="L102" s="138"/>
      <c r="M102" s="144"/>
      <c r="N102" s="145"/>
      <c r="O102" s="145"/>
      <c r="P102" s="145"/>
      <c r="Q102" s="145"/>
      <c r="R102" s="145"/>
      <c r="S102" s="145"/>
      <c r="T102" s="146"/>
      <c r="AT102" s="140" t="s">
        <v>139</v>
      </c>
      <c r="AU102" s="140" t="s">
        <v>82</v>
      </c>
      <c r="AV102" s="139" t="s">
        <v>82</v>
      </c>
      <c r="AW102" s="139" t="s">
        <v>34</v>
      </c>
      <c r="AX102" s="139" t="s">
        <v>73</v>
      </c>
      <c r="AY102" s="140" t="s">
        <v>127</v>
      </c>
    </row>
    <row r="103" spans="1:65" s="148" customFormat="1">
      <c r="B103" s="147"/>
      <c r="D103" s="131" t="s">
        <v>139</v>
      </c>
      <c r="E103" s="149" t="s">
        <v>21</v>
      </c>
      <c r="F103" s="150" t="s">
        <v>143</v>
      </c>
      <c r="H103" s="151">
        <v>14.916</v>
      </c>
      <c r="I103" s="152"/>
      <c r="L103" s="147"/>
      <c r="M103" s="153"/>
      <c r="N103" s="154"/>
      <c r="O103" s="154"/>
      <c r="P103" s="154"/>
      <c r="Q103" s="154"/>
      <c r="R103" s="154"/>
      <c r="S103" s="154"/>
      <c r="T103" s="155"/>
      <c r="AT103" s="149" t="s">
        <v>139</v>
      </c>
      <c r="AU103" s="149" t="s">
        <v>82</v>
      </c>
      <c r="AV103" s="148" t="s">
        <v>135</v>
      </c>
      <c r="AW103" s="148" t="s">
        <v>34</v>
      </c>
      <c r="AX103" s="148" t="s">
        <v>80</v>
      </c>
      <c r="AY103" s="149" t="s">
        <v>127</v>
      </c>
    </row>
    <row r="104" spans="1:65" s="283" customFormat="1" ht="16.5" customHeight="1">
      <c r="A104" s="23"/>
      <c r="B104" s="22"/>
      <c r="C104" s="114" t="s">
        <v>82</v>
      </c>
      <c r="D104" s="114" t="s">
        <v>130</v>
      </c>
      <c r="E104" s="115" t="s">
        <v>144</v>
      </c>
      <c r="F104" s="116" t="s">
        <v>145</v>
      </c>
      <c r="G104" s="117" t="s">
        <v>133</v>
      </c>
      <c r="H104" s="118">
        <v>1.2250000000000001</v>
      </c>
      <c r="I104" s="119"/>
      <c r="J104" s="120">
        <f>ROUND(I104*H104,2)</f>
        <v>0</v>
      </c>
      <c r="K104" s="116" t="s">
        <v>134</v>
      </c>
      <c r="L104" s="22"/>
      <c r="M104" s="313" t="s">
        <v>21</v>
      </c>
      <c r="N104" s="121" t="s">
        <v>44</v>
      </c>
      <c r="O104" s="45"/>
      <c r="P104" s="122">
        <f>O104*H104</f>
        <v>0</v>
      </c>
      <c r="Q104" s="122">
        <v>4.1200000000000001E-2</v>
      </c>
      <c r="R104" s="122">
        <f>Q104*H104</f>
        <v>5.0470000000000001E-2</v>
      </c>
      <c r="S104" s="122">
        <v>0</v>
      </c>
      <c r="T104" s="123">
        <f>S104*H104</f>
        <v>0</v>
      </c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R104" s="314" t="s">
        <v>135</v>
      </c>
      <c r="AT104" s="314" t="s">
        <v>130</v>
      </c>
      <c r="AU104" s="314" t="s">
        <v>82</v>
      </c>
      <c r="AY104" s="280" t="s">
        <v>127</v>
      </c>
      <c r="BE104" s="315">
        <f>IF(N104="základní",J104,0)</f>
        <v>0</v>
      </c>
      <c r="BF104" s="315">
        <f>IF(N104="snížená",J104,0)</f>
        <v>0</v>
      </c>
      <c r="BG104" s="315">
        <f>IF(N104="zákl. přenesená",J104,0)</f>
        <v>0</v>
      </c>
      <c r="BH104" s="315">
        <f>IF(N104="sníž. přenesená",J104,0)</f>
        <v>0</v>
      </c>
      <c r="BI104" s="315">
        <f>IF(N104="nulová",J104,0)</f>
        <v>0</v>
      </c>
      <c r="BJ104" s="280" t="s">
        <v>80</v>
      </c>
      <c r="BK104" s="315">
        <f>ROUND(I104*H104,2)</f>
        <v>0</v>
      </c>
      <c r="BL104" s="280" t="s">
        <v>135</v>
      </c>
      <c r="BM104" s="314" t="s">
        <v>146</v>
      </c>
    </row>
    <row r="105" spans="1:65" s="283" customFormat="1">
      <c r="A105" s="23"/>
      <c r="B105" s="22"/>
      <c r="C105" s="23"/>
      <c r="D105" s="124" t="s">
        <v>137</v>
      </c>
      <c r="E105" s="23"/>
      <c r="F105" s="125" t="s">
        <v>147</v>
      </c>
      <c r="G105" s="23"/>
      <c r="H105" s="23"/>
      <c r="I105" s="126"/>
      <c r="J105" s="23"/>
      <c r="K105" s="23"/>
      <c r="L105" s="22"/>
      <c r="M105" s="127"/>
      <c r="N105" s="128"/>
      <c r="O105" s="45"/>
      <c r="P105" s="45"/>
      <c r="Q105" s="45"/>
      <c r="R105" s="45"/>
      <c r="S105" s="45"/>
      <c r="T105" s="46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T105" s="280" t="s">
        <v>137</v>
      </c>
      <c r="AU105" s="280" t="s">
        <v>82</v>
      </c>
    </row>
    <row r="106" spans="1:65" s="139" customFormat="1">
      <c r="B106" s="138"/>
      <c r="D106" s="131" t="s">
        <v>139</v>
      </c>
      <c r="E106" s="140" t="s">
        <v>21</v>
      </c>
      <c r="F106" s="141" t="s">
        <v>148</v>
      </c>
      <c r="H106" s="142">
        <v>0.7</v>
      </c>
      <c r="I106" s="143"/>
      <c r="L106" s="138"/>
      <c r="M106" s="144"/>
      <c r="N106" s="145"/>
      <c r="O106" s="145"/>
      <c r="P106" s="145"/>
      <c r="Q106" s="145"/>
      <c r="R106" s="145"/>
      <c r="S106" s="145"/>
      <c r="T106" s="146"/>
      <c r="AT106" s="140" t="s">
        <v>139</v>
      </c>
      <c r="AU106" s="140" t="s">
        <v>82</v>
      </c>
      <c r="AV106" s="139" t="s">
        <v>82</v>
      </c>
      <c r="AW106" s="139" t="s">
        <v>34</v>
      </c>
      <c r="AX106" s="139" t="s">
        <v>73</v>
      </c>
      <c r="AY106" s="140" t="s">
        <v>127</v>
      </c>
    </row>
    <row r="107" spans="1:65" s="139" customFormat="1">
      <c r="B107" s="138"/>
      <c r="D107" s="131" t="s">
        <v>139</v>
      </c>
      <c r="E107" s="140" t="s">
        <v>21</v>
      </c>
      <c r="F107" s="141" t="s">
        <v>149</v>
      </c>
      <c r="H107" s="142">
        <v>0.52500000000000002</v>
      </c>
      <c r="I107" s="143"/>
      <c r="L107" s="138"/>
      <c r="M107" s="144"/>
      <c r="N107" s="145"/>
      <c r="O107" s="145"/>
      <c r="P107" s="145"/>
      <c r="Q107" s="145"/>
      <c r="R107" s="145"/>
      <c r="S107" s="145"/>
      <c r="T107" s="146"/>
      <c r="AT107" s="140" t="s">
        <v>139</v>
      </c>
      <c r="AU107" s="140" t="s">
        <v>82</v>
      </c>
      <c r="AV107" s="139" t="s">
        <v>82</v>
      </c>
      <c r="AW107" s="139" t="s">
        <v>34</v>
      </c>
      <c r="AX107" s="139" t="s">
        <v>73</v>
      </c>
      <c r="AY107" s="140" t="s">
        <v>127</v>
      </c>
    </row>
    <row r="108" spans="1:65" s="148" customFormat="1">
      <c r="B108" s="147"/>
      <c r="D108" s="131" t="s">
        <v>139</v>
      </c>
      <c r="E108" s="149" t="s">
        <v>21</v>
      </c>
      <c r="F108" s="150" t="s">
        <v>143</v>
      </c>
      <c r="H108" s="151">
        <v>1.2250000000000001</v>
      </c>
      <c r="I108" s="152"/>
      <c r="L108" s="147"/>
      <c r="M108" s="153"/>
      <c r="N108" s="154"/>
      <c r="O108" s="154"/>
      <c r="P108" s="154"/>
      <c r="Q108" s="154"/>
      <c r="R108" s="154"/>
      <c r="S108" s="154"/>
      <c r="T108" s="155"/>
      <c r="AT108" s="149" t="s">
        <v>139</v>
      </c>
      <c r="AU108" s="149" t="s">
        <v>82</v>
      </c>
      <c r="AV108" s="148" t="s">
        <v>135</v>
      </c>
      <c r="AW108" s="148" t="s">
        <v>34</v>
      </c>
      <c r="AX108" s="148" t="s">
        <v>80</v>
      </c>
      <c r="AY108" s="149" t="s">
        <v>127</v>
      </c>
    </row>
    <row r="109" spans="1:65" s="283" customFormat="1" ht="24.2" customHeight="1">
      <c r="A109" s="23"/>
      <c r="B109" s="22"/>
      <c r="C109" s="114" t="s">
        <v>150</v>
      </c>
      <c r="D109" s="114" t="s">
        <v>130</v>
      </c>
      <c r="E109" s="115" t="s">
        <v>151</v>
      </c>
      <c r="F109" s="116" t="s">
        <v>152</v>
      </c>
      <c r="G109" s="117" t="s">
        <v>133</v>
      </c>
      <c r="H109" s="118">
        <v>6.7569999999999997</v>
      </c>
      <c r="I109" s="119"/>
      <c r="J109" s="120">
        <f>ROUND(I109*H109,2)</f>
        <v>0</v>
      </c>
      <c r="K109" s="116" t="s">
        <v>134</v>
      </c>
      <c r="L109" s="22"/>
      <c r="M109" s="313" t="s">
        <v>21</v>
      </c>
      <c r="N109" s="121" t="s">
        <v>44</v>
      </c>
      <c r="O109" s="45"/>
      <c r="P109" s="122">
        <f>O109*H109</f>
        <v>0</v>
      </c>
      <c r="Q109" s="122">
        <v>3.1800000000000002E-2</v>
      </c>
      <c r="R109" s="122">
        <f>Q109*H109</f>
        <v>0.2148726</v>
      </c>
      <c r="S109" s="122">
        <v>0</v>
      </c>
      <c r="T109" s="123">
        <f>S109*H109</f>
        <v>0</v>
      </c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R109" s="314" t="s">
        <v>135</v>
      </c>
      <c r="AT109" s="314" t="s">
        <v>130</v>
      </c>
      <c r="AU109" s="314" t="s">
        <v>82</v>
      </c>
      <c r="AY109" s="280" t="s">
        <v>127</v>
      </c>
      <c r="BE109" s="315">
        <f>IF(N109="základní",J109,0)</f>
        <v>0</v>
      </c>
      <c r="BF109" s="315">
        <f>IF(N109="snížená",J109,0)</f>
        <v>0</v>
      </c>
      <c r="BG109" s="315">
        <f>IF(N109="zákl. přenesená",J109,0)</f>
        <v>0</v>
      </c>
      <c r="BH109" s="315">
        <f>IF(N109="sníž. přenesená",J109,0)</f>
        <v>0</v>
      </c>
      <c r="BI109" s="315">
        <f>IF(N109="nulová",J109,0)</f>
        <v>0</v>
      </c>
      <c r="BJ109" s="280" t="s">
        <v>80</v>
      </c>
      <c r="BK109" s="315">
        <f>ROUND(I109*H109,2)</f>
        <v>0</v>
      </c>
      <c r="BL109" s="280" t="s">
        <v>135</v>
      </c>
      <c r="BM109" s="314" t="s">
        <v>153</v>
      </c>
    </row>
    <row r="110" spans="1:65" s="283" customFormat="1">
      <c r="A110" s="23"/>
      <c r="B110" s="22"/>
      <c r="C110" s="23"/>
      <c r="D110" s="124" t="s">
        <v>137</v>
      </c>
      <c r="E110" s="23"/>
      <c r="F110" s="125" t="s">
        <v>154</v>
      </c>
      <c r="G110" s="23"/>
      <c r="H110" s="23"/>
      <c r="I110" s="126"/>
      <c r="J110" s="23"/>
      <c r="K110" s="23"/>
      <c r="L110" s="22"/>
      <c r="M110" s="127"/>
      <c r="N110" s="128"/>
      <c r="O110" s="45"/>
      <c r="P110" s="45"/>
      <c r="Q110" s="45"/>
      <c r="R110" s="45"/>
      <c r="S110" s="45"/>
      <c r="T110" s="46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T110" s="280" t="s">
        <v>137</v>
      </c>
      <c r="AU110" s="280" t="s">
        <v>82</v>
      </c>
    </row>
    <row r="111" spans="1:65" s="130" customFormat="1">
      <c r="B111" s="129"/>
      <c r="D111" s="131" t="s">
        <v>139</v>
      </c>
      <c r="E111" s="132" t="s">
        <v>21</v>
      </c>
      <c r="F111" s="133" t="s">
        <v>155</v>
      </c>
      <c r="H111" s="132" t="s">
        <v>21</v>
      </c>
      <c r="I111" s="134"/>
      <c r="L111" s="129"/>
      <c r="M111" s="135"/>
      <c r="N111" s="136"/>
      <c r="O111" s="136"/>
      <c r="P111" s="136"/>
      <c r="Q111" s="136"/>
      <c r="R111" s="136"/>
      <c r="S111" s="136"/>
      <c r="T111" s="137"/>
      <c r="AT111" s="132" t="s">
        <v>139</v>
      </c>
      <c r="AU111" s="132" t="s">
        <v>82</v>
      </c>
      <c r="AV111" s="130" t="s">
        <v>80</v>
      </c>
      <c r="AW111" s="130" t="s">
        <v>34</v>
      </c>
      <c r="AX111" s="130" t="s">
        <v>73</v>
      </c>
      <c r="AY111" s="132" t="s">
        <v>127</v>
      </c>
    </row>
    <row r="112" spans="1:65" s="130" customFormat="1">
      <c r="B112" s="129"/>
      <c r="D112" s="131" t="s">
        <v>139</v>
      </c>
      <c r="E112" s="132" t="s">
        <v>21</v>
      </c>
      <c r="F112" s="133" t="s">
        <v>156</v>
      </c>
      <c r="H112" s="132" t="s">
        <v>21</v>
      </c>
      <c r="I112" s="134"/>
      <c r="L112" s="129"/>
      <c r="M112" s="135"/>
      <c r="N112" s="136"/>
      <c r="O112" s="136"/>
      <c r="P112" s="136"/>
      <c r="Q112" s="136"/>
      <c r="R112" s="136"/>
      <c r="S112" s="136"/>
      <c r="T112" s="137"/>
      <c r="AT112" s="132" t="s">
        <v>139</v>
      </c>
      <c r="AU112" s="132" t="s">
        <v>82</v>
      </c>
      <c r="AV112" s="130" t="s">
        <v>80</v>
      </c>
      <c r="AW112" s="130" t="s">
        <v>34</v>
      </c>
      <c r="AX112" s="130" t="s">
        <v>73</v>
      </c>
      <c r="AY112" s="132" t="s">
        <v>127</v>
      </c>
    </row>
    <row r="113" spans="1:65" s="139" customFormat="1">
      <c r="B113" s="138"/>
      <c r="D113" s="131" t="s">
        <v>139</v>
      </c>
      <c r="E113" s="140" t="s">
        <v>21</v>
      </c>
      <c r="F113" s="141" t="s">
        <v>157</v>
      </c>
      <c r="H113" s="142">
        <v>6.7569999999999997</v>
      </c>
      <c r="I113" s="143"/>
      <c r="L113" s="138"/>
      <c r="M113" s="144"/>
      <c r="N113" s="145"/>
      <c r="O113" s="145"/>
      <c r="P113" s="145"/>
      <c r="Q113" s="145"/>
      <c r="R113" s="145"/>
      <c r="S113" s="145"/>
      <c r="T113" s="146"/>
      <c r="AT113" s="140" t="s">
        <v>139</v>
      </c>
      <c r="AU113" s="140" t="s">
        <v>82</v>
      </c>
      <c r="AV113" s="139" t="s">
        <v>82</v>
      </c>
      <c r="AW113" s="139" t="s">
        <v>34</v>
      </c>
      <c r="AX113" s="139" t="s">
        <v>73</v>
      </c>
      <c r="AY113" s="140" t="s">
        <v>127</v>
      </c>
    </row>
    <row r="114" spans="1:65" s="148" customFormat="1">
      <c r="B114" s="147"/>
      <c r="D114" s="131" t="s">
        <v>139</v>
      </c>
      <c r="E114" s="149" t="s">
        <v>21</v>
      </c>
      <c r="F114" s="150" t="s">
        <v>143</v>
      </c>
      <c r="H114" s="151">
        <v>6.7569999999999997</v>
      </c>
      <c r="I114" s="152"/>
      <c r="L114" s="147"/>
      <c r="M114" s="153"/>
      <c r="N114" s="154"/>
      <c r="O114" s="154"/>
      <c r="P114" s="154"/>
      <c r="Q114" s="154"/>
      <c r="R114" s="154"/>
      <c r="S114" s="154"/>
      <c r="T114" s="155"/>
      <c r="AT114" s="149" t="s">
        <v>139</v>
      </c>
      <c r="AU114" s="149" t="s">
        <v>82</v>
      </c>
      <c r="AV114" s="148" t="s">
        <v>135</v>
      </c>
      <c r="AW114" s="148" t="s">
        <v>34</v>
      </c>
      <c r="AX114" s="148" t="s">
        <v>80</v>
      </c>
      <c r="AY114" s="149" t="s">
        <v>127</v>
      </c>
    </row>
    <row r="115" spans="1:65" s="283" customFormat="1" ht="24.2" customHeight="1">
      <c r="A115" s="23"/>
      <c r="B115" s="22"/>
      <c r="C115" s="114" t="s">
        <v>135</v>
      </c>
      <c r="D115" s="114" t="s">
        <v>130</v>
      </c>
      <c r="E115" s="115" t="s">
        <v>158</v>
      </c>
      <c r="F115" s="116" t="s">
        <v>159</v>
      </c>
      <c r="G115" s="117" t="s">
        <v>160</v>
      </c>
      <c r="H115" s="118">
        <v>0.124</v>
      </c>
      <c r="I115" s="119"/>
      <c r="J115" s="120">
        <f>ROUND(I115*H115,2)</f>
        <v>0</v>
      </c>
      <c r="K115" s="116" t="s">
        <v>134</v>
      </c>
      <c r="L115" s="22"/>
      <c r="M115" s="313" t="s">
        <v>21</v>
      </c>
      <c r="N115" s="121" t="s">
        <v>44</v>
      </c>
      <c r="O115" s="45"/>
      <c r="P115" s="122">
        <f>O115*H115</f>
        <v>0</v>
      </c>
      <c r="Q115" s="122">
        <v>2.5018699999999998</v>
      </c>
      <c r="R115" s="122">
        <f>Q115*H115</f>
        <v>0.31023187999999996</v>
      </c>
      <c r="S115" s="122">
        <v>0</v>
      </c>
      <c r="T115" s="123">
        <f>S115*H115</f>
        <v>0</v>
      </c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R115" s="314" t="s">
        <v>135</v>
      </c>
      <c r="AT115" s="314" t="s">
        <v>130</v>
      </c>
      <c r="AU115" s="314" t="s">
        <v>82</v>
      </c>
      <c r="AY115" s="280" t="s">
        <v>127</v>
      </c>
      <c r="BE115" s="315">
        <f>IF(N115="základní",J115,0)</f>
        <v>0</v>
      </c>
      <c r="BF115" s="315">
        <f>IF(N115="snížená",J115,0)</f>
        <v>0</v>
      </c>
      <c r="BG115" s="315">
        <f>IF(N115="zákl. přenesená",J115,0)</f>
        <v>0</v>
      </c>
      <c r="BH115" s="315">
        <f>IF(N115="sníž. přenesená",J115,0)</f>
        <v>0</v>
      </c>
      <c r="BI115" s="315">
        <f>IF(N115="nulová",J115,0)</f>
        <v>0</v>
      </c>
      <c r="BJ115" s="280" t="s">
        <v>80</v>
      </c>
      <c r="BK115" s="315">
        <f>ROUND(I115*H115,2)</f>
        <v>0</v>
      </c>
      <c r="BL115" s="280" t="s">
        <v>135</v>
      </c>
      <c r="BM115" s="314" t="s">
        <v>161</v>
      </c>
    </row>
    <row r="116" spans="1:65" s="283" customFormat="1">
      <c r="A116" s="23"/>
      <c r="B116" s="22"/>
      <c r="C116" s="23"/>
      <c r="D116" s="124" t="s">
        <v>137</v>
      </c>
      <c r="E116" s="23"/>
      <c r="F116" s="125" t="s">
        <v>162</v>
      </c>
      <c r="G116" s="23"/>
      <c r="H116" s="23"/>
      <c r="I116" s="126"/>
      <c r="J116" s="23"/>
      <c r="K116" s="23"/>
      <c r="L116" s="22"/>
      <c r="M116" s="127"/>
      <c r="N116" s="128"/>
      <c r="O116" s="45"/>
      <c r="P116" s="45"/>
      <c r="Q116" s="45"/>
      <c r="R116" s="45"/>
      <c r="S116" s="45"/>
      <c r="T116" s="46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T116" s="280" t="s">
        <v>137</v>
      </c>
      <c r="AU116" s="280" t="s">
        <v>82</v>
      </c>
    </row>
    <row r="117" spans="1:65" s="130" customFormat="1">
      <c r="B117" s="129"/>
      <c r="D117" s="131" t="s">
        <v>139</v>
      </c>
      <c r="E117" s="132" t="s">
        <v>21</v>
      </c>
      <c r="F117" s="133" t="s">
        <v>163</v>
      </c>
      <c r="H117" s="132" t="s">
        <v>21</v>
      </c>
      <c r="I117" s="134"/>
      <c r="L117" s="129"/>
      <c r="M117" s="135"/>
      <c r="N117" s="136"/>
      <c r="O117" s="136"/>
      <c r="P117" s="136"/>
      <c r="Q117" s="136"/>
      <c r="R117" s="136"/>
      <c r="S117" s="136"/>
      <c r="T117" s="137"/>
      <c r="AT117" s="132" t="s">
        <v>139</v>
      </c>
      <c r="AU117" s="132" t="s">
        <v>82</v>
      </c>
      <c r="AV117" s="130" t="s">
        <v>80</v>
      </c>
      <c r="AW117" s="130" t="s">
        <v>34</v>
      </c>
      <c r="AX117" s="130" t="s">
        <v>73</v>
      </c>
      <c r="AY117" s="132" t="s">
        <v>127</v>
      </c>
    </row>
    <row r="118" spans="1:65" s="139" customFormat="1">
      <c r="B118" s="138"/>
      <c r="D118" s="131" t="s">
        <v>139</v>
      </c>
      <c r="E118" s="140" t="s">
        <v>21</v>
      </c>
      <c r="F118" s="141" t="s">
        <v>164</v>
      </c>
      <c r="H118" s="142">
        <v>0.124</v>
      </c>
      <c r="I118" s="143"/>
      <c r="L118" s="138"/>
      <c r="M118" s="144"/>
      <c r="N118" s="145"/>
      <c r="O118" s="145"/>
      <c r="P118" s="145"/>
      <c r="Q118" s="145"/>
      <c r="R118" s="145"/>
      <c r="S118" s="145"/>
      <c r="T118" s="146"/>
      <c r="AT118" s="140" t="s">
        <v>139</v>
      </c>
      <c r="AU118" s="140" t="s">
        <v>82</v>
      </c>
      <c r="AV118" s="139" t="s">
        <v>82</v>
      </c>
      <c r="AW118" s="139" t="s">
        <v>34</v>
      </c>
      <c r="AX118" s="139" t="s">
        <v>73</v>
      </c>
      <c r="AY118" s="140" t="s">
        <v>127</v>
      </c>
    </row>
    <row r="119" spans="1:65" s="148" customFormat="1">
      <c r="B119" s="147"/>
      <c r="D119" s="131" t="s">
        <v>139</v>
      </c>
      <c r="E119" s="149" t="s">
        <v>21</v>
      </c>
      <c r="F119" s="150" t="s">
        <v>143</v>
      </c>
      <c r="H119" s="151">
        <v>0.124</v>
      </c>
      <c r="I119" s="152"/>
      <c r="L119" s="147"/>
      <c r="M119" s="153"/>
      <c r="N119" s="154"/>
      <c r="O119" s="154"/>
      <c r="P119" s="154"/>
      <c r="Q119" s="154"/>
      <c r="R119" s="154"/>
      <c r="S119" s="154"/>
      <c r="T119" s="155"/>
      <c r="AT119" s="149" t="s">
        <v>139</v>
      </c>
      <c r="AU119" s="149" t="s">
        <v>82</v>
      </c>
      <c r="AV119" s="148" t="s">
        <v>135</v>
      </c>
      <c r="AW119" s="148" t="s">
        <v>34</v>
      </c>
      <c r="AX119" s="148" t="s">
        <v>80</v>
      </c>
      <c r="AY119" s="149" t="s">
        <v>127</v>
      </c>
    </row>
    <row r="120" spans="1:65" s="103" customFormat="1" ht="22.9" customHeight="1">
      <c r="B120" s="102"/>
      <c r="D120" s="104" t="s">
        <v>72</v>
      </c>
      <c r="E120" s="112" t="s">
        <v>165</v>
      </c>
      <c r="F120" s="112" t="s">
        <v>166</v>
      </c>
      <c r="I120" s="106"/>
      <c r="J120" s="113">
        <f>BK120</f>
        <v>0</v>
      </c>
      <c r="L120" s="102"/>
      <c r="M120" s="108"/>
      <c r="N120" s="109"/>
      <c r="O120" s="109"/>
      <c r="P120" s="110">
        <f>SUM(P121:P156)</f>
        <v>0</v>
      </c>
      <c r="Q120" s="109"/>
      <c r="R120" s="110">
        <f>SUM(R121:R156)</f>
        <v>9.9600000000000022E-5</v>
      </c>
      <c r="S120" s="109"/>
      <c r="T120" s="111">
        <f>SUM(T121:T156)</f>
        <v>2.5541049999999998</v>
      </c>
      <c r="AR120" s="104" t="s">
        <v>80</v>
      </c>
      <c r="AT120" s="311" t="s">
        <v>72</v>
      </c>
      <c r="AU120" s="311" t="s">
        <v>80</v>
      </c>
      <c r="AY120" s="104" t="s">
        <v>127</v>
      </c>
      <c r="BK120" s="312">
        <f>SUM(BK121:BK156)</f>
        <v>0</v>
      </c>
    </row>
    <row r="121" spans="1:65" s="283" customFormat="1" ht="24.2" customHeight="1">
      <c r="A121" s="23"/>
      <c r="B121" s="22"/>
      <c r="C121" s="114" t="s">
        <v>167</v>
      </c>
      <c r="D121" s="114" t="s">
        <v>130</v>
      </c>
      <c r="E121" s="115" t="s">
        <v>168</v>
      </c>
      <c r="F121" s="116" t="s">
        <v>169</v>
      </c>
      <c r="G121" s="117" t="s">
        <v>133</v>
      </c>
      <c r="H121" s="118">
        <v>2.4900000000000002</v>
      </c>
      <c r="I121" s="119"/>
      <c r="J121" s="120">
        <f>ROUND(I121*H121,2)</f>
        <v>0</v>
      </c>
      <c r="K121" s="116" t="s">
        <v>134</v>
      </c>
      <c r="L121" s="22"/>
      <c r="M121" s="313" t="s">
        <v>21</v>
      </c>
      <c r="N121" s="121" t="s">
        <v>44</v>
      </c>
      <c r="O121" s="45"/>
      <c r="P121" s="122">
        <f>O121*H121</f>
        <v>0</v>
      </c>
      <c r="Q121" s="122">
        <v>0</v>
      </c>
      <c r="R121" s="122">
        <f>Q121*H121</f>
        <v>0</v>
      </c>
      <c r="S121" s="122">
        <v>0</v>
      </c>
      <c r="T121" s="123">
        <f>S121*H121</f>
        <v>0</v>
      </c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R121" s="314" t="s">
        <v>135</v>
      </c>
      <c r="AT121" s="314" t="s">
        <v>130</v>
      </c>
      <c r="AU121" s="314" t="s">
        <v>82</v>
      </c>
      <c r="AY121" s="280" t="s">
        <v>127</v>
      </c>
      <c r="BE121" s="315">
        <f>IF(N121="základní",J121,0)</f>
        <v>0</v>
      </c>
      <c r="BF121" s="315">
        <f>IF(N121="snížená",J121,0)</f>
        <v>0</v>
      </c>
      <c r="BG121" s="315">
        <f>IF(N121="zákl. přenesená",J121,0)</f>
        <v>0</v>
      </c>
      <c r="BH121" s="315">
        <f>IF(N121="sníž. přenesená",J121,0)</f>
        <v>0</v>
      </c>
      <c r="BI121" s="315">
        <f>IF(N121="nulová",J121,0)</f>
        <v>0</v>
      </c>
      <c r="BJ121" s="280" t="s">
        <v>80</v>
      </c>
      <c r="BK121" s="315">
        <f>ROUND(I121*H121,2)</f>
        <v>0</v>
      </c>
      <c r="BL121" s="280" t="s">
        <v>135</v>
      </c>
      <c r="BM121" s="314" t="s">
        <v>170</v>
      </c>
    </row>
    <row r="122" spans="1:65" s="283" customFormat="1">
      <c r="A122" s="23"/>
      <c r="B122" s="22"/>
      <c r="C122" s="23"/>
      <c r="D122" s="124" t="s">
        <v>137</v>
      </c>
      <c r="E122" s="23"/>
      <c r="F122" s="125" t="s">
        <v>171</v>
      </c>
      <c r="G122" s="23"/>
      <c r="H122" s="23"/>
      <c r="I122" s="126"/>
      <c r="J122" s="23"/>
      <c r="K122" s="23"/>
      <c r="L122" s="22"/>
      <c r="M122" s="127"/>
      <c r="N122" s="128"/>
      <c r="O122" s="45"/>
      <c r="P122" s="45"/>
      <c r="Q122" s="45"/>
      <c r="R122" s="45"/>
      <c r="S122" s="45"/>
      <c r="T122" s="46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T122" s="280" t="s">
        <v>137</v>
      </c>
      <c r="AU122" s="280" t="s">
        <v>82</v>
      </c>
    </row>
    <row r="123" spans="1:65" s="139" customFormat="1">
      <c r="B123" s="138"/>
      <c r="D123" s="131" t="s">
        <v>139</v>
      </c>
      <c r="E123" s="140" t="s">
        <v>21</v>
      </c>
      <c r="F123" s="141" t="s">
        <v>172</v>
      </c>
      <c r="H123" s="142">
        <v>2.4900000000000002</v>
      </c>
      <c r="I123" s="143"/>
      <c r="L123" s="138"/>
      <c r="M123" s="144"/>
      <c r="N123" s="145"/>
      <c r="O123" s="145"/>
      <c r="P123" s="145"/>
      <c r="Q123" s="145"/>
      <c r="R123" s="145"/>
      <c r="S123" s="145"/>
      <c r="T123" s="146"/>
      <c r="AT123" s="140" t="s">
        <v>139</v>
      </c>
      <c r="AU123" s="140" t="s">
        <v>82</v>
      </c>
      <c r="AV123" s="139" t="s">
        <v>82</v>
      </c>
      <c r="AW123" s="139" t="s">
        <v>34</v>
      </c>
      <c r="AX123" s="139" t="s">
        <v>73</v>
      </c>
      <c r="AY123" s="140" t="s">
        <v>127</v>
      </c>
    </row>
    <row r="124" spans="1:65" s="148" customFormat="1">
      <c r="B124" s="147"/>
      <c r="D124" s="131" t="s">
        <v>139</v>
      </c>
      <c r="E124" s="149" t="s">
        <v>21</v>
      </c>
      <c r="F124" s="150" t="s">
        <v>143</v>
      </c>
      <c r="H124" s="151">
        <v>2.4900000000000002</v>
      </c>
      <c r="I124" s="152"/>
      <c r="L124" s="147"/>
      <c r="M124" s="153"/>
      <c r="N124" s="154"/>
      <c r="O124" s="154"/>
      <c r="P124" s="154"/>
      <c r="Q124" s="154"/>
      <c r="R124" s="154"/>
      <c r="S124" s="154"/>
      <c r="T124" s="155"/>
      <c r="AT124" s="149" t="s">
        <v>139</v>
      </c>
      <c r="AU124" s="149" t="s">
        <v>82</v>
      </c>
      <c r="AV124" s="148" t="s">
        <v>135</v>
      </c>
      <c r="AW124" s="148" t="s">
        <v>34</v>
      </c>
      <c r="AX124" s="148" t="s">
        <v>80</v>
      </c>
      <c r="AY124" s="149" t="s">
        <v>127</v>
      </c>
    </row>
    <row r="125" spans="1:65" s="283" customFormat="1" ht="24.2" customHeight="1">
      <c r="A125" s="23"/>
      <c r="B125" s="22"/>
      <c r="C125" s="114" t="s">
        <v>128</v>
      </c>
      <c r="D125" s="114" t="s">
        <v>130</v>
      </c>
      <c r="E125" s="115" t="s">
        <v>173</v>
      </c>
      <c r="F125" s="116" t="s">
        <v>174</v>
      </c>
      <c r="G125" s="117" t="s">
        <v>133</v>
      </c>
      <c r="H125" s="118">
        <v>2.4900000000000002</v>
      </c>
      <c r="I125" s="119"/>
      <c r="J125" s="120">
        <f>ROUND(I125*H125,2)</f>
        <v>0</v>
      </c>
      <c r="K125" s="116" t="s">
        <v>134</v>
      </c>
      <c r="L125" s="22"/>
      <c r="M125" s="313" t="s">
        <v>21</v>
      </c>
      <c r="N125" s="121" t="s">
        <v>44</v>
      </c>
      <c r="O125" s="45"/>
      <c r="P125" s="122">
        <f>O125*H125</f>
        <v>0</v>
      </c>
      <c r="Q125" s="122">
        <v>4.0000000000000003E-5</v>
      </c>
      <c r="R125" s="122">
        <f>Q125*H125</f>
        <v>9.9600000000000022E-5</v>
      </c>
      <c r="S125" s="122">
        <v>0</v>
      </c>
      <c r="T125" s="123">
        <f>S125*H125</f>
        <v>0</v>
      </c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R125" s="314" t="s">
        <v>135</v>
      </c>
      <c r="AT125" s="314" t="s">
        <v>130</v>
      </c>
      <c r="AU125" s="314" t="s">
        <v>82</v>
      </c>
      <c r="AY125" s="280" t="s">
        <v>127</v>
      </c>
      <c r="BE125" s="315">
        <f>IF(N125="základní",J125,0)</f>
        <v>0</v>
      </c>
      <c r="BF125" s="315">
        <f>IF(N125="snížená",J125,0)</f>
        <v>0</v>
      </c>
      <c r="BG125" s="315">
        <f>IF(N125="zákl. přenesená",J125,0)</f>
        <v>0</v>
      </c>
      <c r="BH125" s="315">
        <f>IF(N125="sníž. přenesená",J125,0)</f>
        <v>0</v>
      </c>
      <c r="BI125" s="315">
        <f>IF(N125="nulová",J125,0)</f>
        <v>0</v>
      </c>
      <c r="BJ125" s="280" t="s">
        <v>80</v>
      </c>
      <c r="BK125" s="315">
        <f>ROUND(I125*H125,2)</f>
        <v>0</v>
      </c>
      <c r="BL125" s="280" t="s">
        <v>135</v>
      </c>
      <c r="BM125" s="314" t="s">
        <v>175</v>
      </c>
    </row>
    <row r="126" spans="1:65" s="283" customFormat="1">
      <c r="A126" s="23"/>
      <c r="B126" s="22"/>
      <c r="C126" s="23"/>
      <c r="D126" s="124" t="s">
        <v>137</v>
      </c>
      <c r="E126" s="23"/>
      <c r="F126" s="125" t="s">
        <v>176</v>
      </c>
      <c r="G126" s="23"/>
      <c r="H126" s="23"/>
      <c r="I126" s="126"/>
      <c r="J126" s="23"/>
      <c r="K126" s="23"/>
      <c r="L126" s="22"/>
      <c r="M126" s="127"/>
      <c r="N126" s="128"/>
      <c r="O126" s="45"/>
      <c r="P126" s="45"/>
      <c r="Q126" s="45"/>
      <c r="R126" s="45"/>
      <c r="S126" s="45"/>
      <c r="T126" s="46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T126" s="280" t="s">
        <v>137</v>
      </c>
      <c r="AU126" s="280" t="s">
        <v>82</v>
      </c>
    </row>
    <row r="127" spans="1:65" s="139" customFormat="1">
      <c r="B127" s="138"/>
      <c r="D127" s="131" t="s">
        <v>139</v>
      </c>
      <c r="E127" s="140" t="s">
        <v>21</v>
      </c>
      <c r="F127" s="141" t="s">
        <v>172</v>
      </c>
      <c r="H127" s="142">
        <v>2.4900000000000002</v>
      </c>
      <c r="I127" s="143"/>
      <c r="L127" s="138"/>
      <c r="M127" s="144"/>
      <c r="N127" s="145"/>
      <c r="O127" s="145"/>
      <c r="P127" s="145"/>
      <c r="Q127" s="145"/>
      <c r="R127" s="145"/>
      <c r="S127" s="145"/>
      <c r="T127" s="146"/>
      <c r="AT127" s="140" t="s">
        <v>139</v>
      </c>
      <c r="AU127" s="140" t="s">
        <v>82</v>
      </c>
      <c r="AV127" s="139" t="s">
        <v>82</v>
      </c>
      <c r="AW127" s="139" t="s">
        <v>34</v>
      </c>
      <c r="AX127" s="139" t="s">
        <v>73</v>
      </c>
      <c r="AY127" s="140" t="s">
        <v>127</v>
      </c>
    </row>
    <row r="128" spans="1:65" s="148" customFormat="1">
      <c r="B128" s="147"/>
      <c r="D128" s="131" t="s">
        <v>139</v>
      </c>
      <c r="E128" s="149" t="s">
        <v>21</v>
      </c>
      <c r="F128" s="150" t="s">
        <v>143</v>
      </c>
      <c r="H128" s="151">
        <v>2.4900000000000002</v>
      </c>
      <c r="I128" s="152"/>
      <c r="L128" s="147"/>
      <c r="M128" s="153"/>
      <c r="N128" s="154"/>
      <c r="O128" s="154"/>
      <c r="P128" s="154"/>
      <c r="Q128" s="154"/>
      <c r="R128" s="154"/>
      <c r="S128" s="154"/>
      <c r="T128" s="155"/>
      <c r="AT128" s="149" t="s">
        <v>139</v>
      </c>
      <c r="AU128" s="149" t="s">
        <v>82</v>
      </c>
      <c r="AV128" s="148" t="s">
        <v>135</v>
      </c>
      <c r="AW128" s="148" t="s">
        <v>34</v>
      </c>
      <c r="AX128" s="148" t="s">
        <v>80</v>
      </c>
      <c r="AY128" s="149" t="s">
        <v>127</v>
      </c>
    </row>
    <row r="129" spans="1:65" s="283" customFormat="1" ht="16.5" customHeight="1">
      <c r="A129" s="23"/>
      <c r="B129" s="22"/>
      <c r="C129" s="114" t="s">
        <v>177</v>
      </c>
      <c r="D129" s="114" t="s">
        <v>130</v>
      </c>
      <c r="E129" s="115" t="s">
        <v>178</v>
      </c>
      <c r="F129" s="116" t="s">
        <v>179</v>
      </c>
      <c r="G129" s="117" t="s">
        <v>133</v>
      </c>
      <c r="H129" s="118">
        <v>3.4460000000000002</v>
      </c>
      <c r="I129" s="119"/>
      <c r="J129" s="120">
        <f>ROUND(I129*H129,2)</f>
        <v>0</v>
      </c>
      <c r="K129" s="116" t="s">
        <v>134</v>
      </c>
      <c r="L129" s="22"/>
      <c r="M129" s="313" t="s">
        <v>21</v>
      </c>
      <c r="N129" s="121" t="s">
        <v>44</v>
      </c>
      <c r="O129" s="45"/>
      <c r="P129" s="122">
        <f>O129*H129</f>
        <v>0</v>
      </c>
      <c r="Q129" s="122">
        <v>0</v>
      </c>
      <c r="R129" s="122">
        <f>Q129*H129</f>
        <v>0</v>
      </c>
      <c r="S129" s="122">
        <v>0.128</v>
      </c>
      <c r="T129" s="123">
        <f>S129*H129</f>
        <v>0.44108800000000004</v>
      </c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R129" s="314" t="s">
        <v>135</v>
      </c>
      <c r="AT129" s="314" t="s">
        <v>130</v>
      </c>
      <c r="AU129" s="314" t="s">
        <v>82</v>
      </c>
      <c r="AY129" s="280" t="s">
        <v>127</v>
      </c>
      <c r="BE129" s="315">
        <f>IF(N129="základní",J129,0)</f>
        <v>0</v>
      </c>
      <c r="BF129" s="315">
        <f>IF(N129="snížená",J129,0)</f>
        <v>0</v>
      </c>
      <c r="BG129" s="315">
        <f>IF(N129="zákl. přenesená",J129,0)</f>
        <v>0</v>
      </c>
      <c r="BH129" s="315">
        <f>IF(N129="sníž. přenesená",J129,0)</f>
        <v>0</v>
      </c>
      <c r="BI129" s="315">
        <f>IF(N129="nulová",J129,0)</f>
        <v>0</v>
      </c>
      <c r="BJ129" s="280" t="s">
        <v>80</v>
      </c>
      <c r="BK129" s="315">
        <f>ROUND(I129*H129,2)</f>
        <v>0</v>
      </c>
      <c r="BL129" s="280" t="s">
        <v>135</v>
      </c>
      <c r="BM129" s="314" t="s">
        <v>180</v>
      </c>
    </row>
    <row r="130" spans="1:65" s="283" customFormat="1">
      <c r="A130" s="23"/>
      <c r="B130" s="22"/>
      <c r="C130" s="23"/>
      <c r="D130" s="124" t="s">
        <v>137</v>
      </c>
      <c r="E130" s="23"/>
      <c r="F130" s="125" t="s">
        <v>181</v>
      </c>
      <c r="G130" s="23"/>
      <c r="H130" s="23"/>
      <c r="I130" s="126"/>
      <c r="J130" s="23"/>
      <c r="K130" s="23"/>
      <c r="L130" s="22"/>
      <c r="M130" s="127"/>
      <c r="N130" s="128"/>
      <c r="O130" s="45"/>
      <c r="P130" s="45"/>
      <c r="Q130" s="45"/>
      <c r="R130" s="45"/>
      <c r="S130" s="45"/>
      <c r="T130" s="46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T130" s="280" t="s">
        <v>137</v>
      </c>
      <c r="AU130" s="280" t="s">
        <v>82</v>
      </c>
    </row>
    <row r="131" spans="1:65" s="139" customFormat="1">
      <c r="B131" s="138"/>
      <c r="D131" s="131" t="s">
        <v>139</v>
      </c>
      <c r="E131" s="140" t="s">
        <v>21</v>
      </c>
      <c r="F131" s="141" t="s">
        <v>182</v>
      </c>
      <c r="H131" s="142">
        <v>5.81</v>
      </c>
      <c r="I131" s="143"/>
      <c r="L131" s="138"/>
      <c r="M131" s="144"/>
      <c r="N131" s="145"/>
      <c r="O131" s="145"/>
      <c r="P131" s="145"/>
      <c r="Q131" s="145"/>
      <c r="R131" s="145"/>
      <c r="S131" s="145"/>
      <c r="T131" s="146"/>
      <c r="AT131" s="140" t="s">
        <v>139</v>
      </c>
      <c r="AU131" s="140" t="s">
        <v>82</v>
      </c>
      <c r="AV131" s="139" t="s">
        <v>82</v>
      </c>
      <c r="AW131" s="139" t="s">
        <v>34</v>
      </c>
      <c r="AX131" s="139" t="s">
        <v>73</v>
      </c>
      <c r="AY131" s="140" t="s">
        <v>127</v>
      </c>
    </row>
    <row r="132" spans="1:65" s="139" customFormat="1">
      <c r="B132" s="138"/>
      <c r="D132" s="131" t="s">
        <v>139</v>
      </c>
      <c r="E132" s="140" t="s">
        <v>21</v>
      </c>
      <c r="F132" s="141" t="s">
        <v>142</v>
      </c>
      <c r="H132" s="142">
        <v>-2.3639999999999999</v>
      </c>
      <c r="I132" s="143"/>
      <c r="L132" s="138"/>
      <c r="M132" s="144"/>
      <c r="N132" s="145"/>
      <c r="O132" s="145"/>
      <c r="P132" s="145"/>
      <c r="Q132" s="145"/>
      <c r="R132" s="145"/>
      <c r="S132" s="145"/>
      <c r="T132" s="146"/>
      <c r="AT132" s="140" t="s">
        <v>139</v>
      </c>
      <c r="AU132" s="140" t="s">
        <v>82</v>
      </c>
      <c r="AV132" s="139" t="s">
        <v>82</v>
      </c>
      <c r="AW132" s="139" t="s">
        <v>34</v>
      </c>
      <c r="AX132" s="139" t="s">
        <v>73</v>
      </c>
      <c r="AY132" s="140" t="s">
        <v>127</v>
      </c>
    </row>
    <row r="133" spans="1:65" s="148" customFormat="1">
      <c r="B133" s="147"/>
      <c r="D133" s="131" t="s">
        <v>139</v>
      </c>
      <c r="E133" s="149" t="s">
        <v>21</v>
      </c>
      <c r="F133" s="150" t="s">
        <v>143</v>
      </c>
      <c r="H133" s="151">
        <v>3.4459999999999997</v>
      </c>
      <c r="I133" s="152"/>
      <c r="L133" s="147"/>
      <c r="M133" s="153"/>
      <c r="N133" s="154"/>
      <c r="O133" s="154"/>
      <c r="P133" s="154"/>
      <c r="Q133" s="154"/>
      <c r="R133" s="154"/>
      <c r="S133" s="154"/>
      <c r="T133" s="155"/>
      <c r="AT133" s="149" t="s">
        <v>139</v>
      </c>
      <c r="AU133" s="149" t="s">
        <v>82</v>
      </c>
      <c r="AV133" s="148" t="s">
        <v>135</v>
      </c>
      <c r="AW133" s="148" t="s">
        <v>34</v>
      </c>
      <c r="AX133" s="148" t="s">
        <v>80</v>
      </c>
      <c r="AY133" s="149" t="s">
        <v>127</v>
      </c>
    </row>
    <row r="134" spans="1:65" s="283" customFormat="1" ht="16.5" customHeight="1">
      <c r="A134" s="23"/>
      <c r="B134" s="22"/>
      <c r="C134" s="114" t="s">
        <v>183</v>
      </c>
      <c r="D134" s="114" t="s">
        <v>130</v>
      </c>
      <c r="E134" s="115" t="s">
        <v>184</v>
      </c>
      <c r="F134" s="116" t="s">
        <v>185</v>
      </c>
      <c r="G134" s="117" t="s">
        <v>133</v>
      </c>
      <c r="H134" s="118">
        <v>4.9349999999999996</v>
      </c>
      <c r="I134" s="119"/>
      <c r="J134" s="120">
        <f>ROUND(I134*H134,2)</f>
        <v>0</v>
      </c>
      <c r="K134" s="116" t="s">
        <v>134</v>
      </c>
      <c r="L134" s="22"/>
      <c r="M134" s="313" t="s">
        <v>21</v>
      </c>
      <c r="N134" s="121" t="s">
        <v>44</v>
      </c>
      <c r="O134" s="45"/>
      <c r="P134" s="122">
        <f>O134*H134</f>
        <v>0</v>
      </c>
      <c r="Q134" s="122">
        <v>0</v>
      </c>
      <c r="R134" s="122">
        <f>Q134*H134</f>
        <v>0</v>
      </c>
      <c r="S134" s="122">
        <v>0.188</v>
      </c>
      <c r="T134" s="123">
        <f>S134*H134</f>
        <v>0.92777999999999994</v>
      </c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R134" s="314" t="s">
        <v>135</v>
      </c>
      <c r="AT134" s="314" t="s">
        <v>130</v>
      </c>
      <c r="AU134" s="314" t="s">
        <v>82</v>
      </c>
      <c r="AY134" s="280" t="s">
        <v>127</v>
      </c>
      <c r="BE134" s="315">
        <f>IF(N134="základní",J134,0)</f>
        <v>0</v>
      </c>
      <c r="BF134" s="315">
        <f>IF(N134="snížená",J134,0)</f>
        <v>0</v>
      </c>
      <c r="BG134" s="315">
        <f>IF(N134="zákl. přenesená",J134,0)</f>
        <v>0</v>
      </c>
      <c r="BH134" s="315">
        <f>IF(N134="sníž. přenesená",J134,0)</f>
        <v>0</v>
      </c>
      <c r="BI134" s="315">
        <f>IF(N134="nulová",J134,0)</f>
        <v>0</v>
      </c>
      <c r="BJ134" s="280" t="s">
        <v>80</v>
      </c>
      <c r="BK134" s="315">
        <f>ROUND(I134*H134,2)</f>
        <v>0</v>
      </c>
      <c r="BL134" s="280" t="s">
        <v>135</v>
      </c>
      <c r="BM134" s="314" t="s">
        <v>186</v>
      </c>
    </row>
    <row r="135" spans="1:65" s="283" customFormat="1">
      <c r="A135" s="23"/>
      <c r="B135" s="22"/>
      <c r="C135" s="23"/>
      <c r="D135" s="124" t="s">
        <v>137</v>
      </c>
      <c r="E135" s="23"/>
      <c r="F135" s="125" t="s">
        <v>187</v>
      </c>
      <c r="G135" s="23"/>
      <c r="H135" s="23"/>
      <c r="I135" s="126"/>
      <c r="J135" s="23"/>
      <c r="K135" s="23"/>
      <c r="L135" s="22"/>
      <c r="M135" s="127"/>
      <c r="N135" s="128"/>
      <c r="O135" s="45"/>
      <c r="P135" s="45"/>
      <c r="Q135" s="45"/>
      <c r="R135" s="45"/>
      <c r="S135" s="45"/>
      <c r="T135" s="46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T135" s="280" t="s">
        <v>137</v>
      </c>
      <c r="AU135" s="280" t="s">
        <v>82</v>
      </c>
    </row>
    <row r="136" spans="1:65" s="139" customFormat="1">
      <c r="B136" s="138"/>
      <c r="D136" s="131" t="s">
        <v>139</v>
      </c>
      <c r="E136" s="140" t="s">
        <v>21</v>
      </c>
      <c r="F136" s="141" t="s">
        <v>188</v>
      </c>
      <c r="H136" s="142">
        <v>4.9349999999999996</v>
      </c>
      <c r="I136" s="143"/>
      <c r="L136" s="138"/>
      <c r="M136" s="144"/>
      <c r="N136" s="145"/>
      <c r="O136" s="145"/>
      <c r="P136" s="145"/>
      <c r="Q136" s="145"/>
      <c r="R136" s="145"/>
      <c r="S136" s="145"/>
      <c r="T136" s="146"/>
      <c r="AT136" s="140" t="s">
        <v>139</v>
      </c>
      <c r="AU136" s="140" t="s">
        <v>82</v>
      </c>
      <c r="AV136" s="139" t="s">
        <v>82</v>
      </c>
      <c r="AW136" s="139" t="s">
        <v>34</v>
      </c>
      <c r="AX136" s="139" t="s">
        <v>73</v>
      </c>
      <c r="AY136" s="140" t="s">
        <v>127</v>
      </c>
    </row>
    <row r="137" spans="1:65" s="148" customFormat="1">
      <c r="B137" s="147"/>
      <c r="D137" s="131" t="s">
        <v>139</v>
      </c>
      <c r="E137" s="149" t="s">
        <v>21</v>
      </c>
      <c r="F137" s="150" t="s">
        <v>143</v>
      </c>
      <c r="H137" s="151">
        <v>4.9349999999999996</v>
      </c>
      <c r="I137" s="152"/>
      <c r="L137" s="147"/>
      <c r="M137" s="153"/>
      <c r="N137" s="154"/>
      <c r="O137" s="154"/>
      <c r="P137" s="154"/>
      <c r="Q137" s="154"/>
      <c r="R137" s="154"/>
      <c r="S137" s="154"/>
      <c r="T137" s="155"/>
      <c r="AT137" s="149" t="s">
        <v>139</v>
      </c>
      <c r="AU137" s="149" t="s">
        <v>82</v>
      </c>
      <c r="AV137" s="148" t="s">
        <v>135</v>
      </c>
      <c r="AW137" s="148" t="s">
        <v>34</v>
      </c>
      <c r="AX137" s="148" t="s">
        <v>80</v>
      </c>
      <c r="AY137" s="149" t="s">
        <v>127</v>
      </c>
    </row>
    <row r="138" spans="1:65" s="283" customFormat="1" ht="24.2" customHeight="1">
      <c r="A138" s="23"/>
      <c r="B138" s="22"/>
      <c r="C138" s="114" t="s">
        <v>165</v>
      </c>
      <c r="D138" s="114" t="s">
        <v>130</v>
      </c>
      <c r="E138" s="115" t="s">
        <v>189</v>
      </c>
      <c r="F138" s="116" t="s">
        <v>190</v>
      </c>
      <c r="G138" s="117" t="s">
        <v>133</v>
      </c>
      <c r="H138" s="118">
        <v>2.1150000000000002</v>
      </c>
      <c r="I138" s="119"/>
      <c r="J138" s="120">
        <f>ROUND(I138*H138,2)</f>
        <v>0</v>
      </c>
      <c r="K138" s="116" t="s">
        <v>134</v>
      </c>
      <c r="L138" s="22"/>
      <c r="M138" s="313" t="s">
        <v>21</v>
      </c>
      <c r="N138" s="121" t="s">
        <v>44</v>
      </c>
      <c r="O138" s="45"/>
      <c r="P138" s="122">
        <f>O138*H138</f>
        <v>0</v>
      </c>
      <c r="Q138" s="122">
        <v>0</v>
      </c>
      <c r="R138" s="122">
        <f>Q138*H138</f>
        <v>0</v>
      </c>
      <c r="S138" s="122">
        <v>3.5000000000000003E-2</v>
      </c>
      <c r="T138" s="123">
        <f>S138*H138</f>
        <v>7.4025000000000021E-2</v>
      </c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R138" s="314" t="s">
        <v>135</v>
      </c>
      <c r="AT138" s="314" t="s">
        <v>130</v>
      </c>
      <c r="AU138" s="314" t="s">
        <v>82</v>
      </c>
      <c r="AY138" s="280" t="s">
        <v>127</v>
      </c>
      <c r="BE138" s="315">
        <f>IF(N138="základní",J138,0)</f>
        <v>0</v>
      </c>
      <c r="BF138" s="315">
        <f>IF(N138="snížená",J138,0)</f>
        <v>0</v>
      </c>
      <c r="BG138" s="315">
        <f>IF(N138="zákl. přenesená",J138,0)</f>
        <v>0</v>
      </c>
      <c r="BH138" s="315">
        <f>IF(N138="sníž. přenesená",J138,0)</f>
        <v>0</v>
      </c>
      <c r="BI138" s="315">
        <f>IF(N138="nulová",J138,0)</f>
        <v>0</v>
      </c>
      <c r="BJ138" s="280" t="s">
        <v>80</v>
      </c>
      <c r="BK138" s="315">
        <f>ROUND(I138*H138,2)</f>
        <v>0</v>
      </c>
      <c r="BL138" s="280" t="s">
        <v>135</v>
      </c>
      <c r="BM138" s="314" t="s">
        <v>191</v>
      </c>
    </row>
    <row r="139" spans="1:65" s="283" customFormat="1">
      <c r="A139" s="23"/>
      <c r="B139" s="22"/>
      <c r="C139" s="23"/>
      <c r="D139" s="124" t="s">
        <v>137</v>
      </c>
      <c r="E139" s="23"/>
      <c r="F139" s="125" t="s">
        <v>192</v>
      </c>
      <c r="G139" s="23"/>
      <c r="H139" s="23"/>
      <c r="I139" s="126"/>
      <c r="J139" s="23"/>
      <c r="K139" s="23"/>
      <c r="L139" s="22"/>
      <c r="M139" s="127"/>
      <c r="N139" s="128"/>
      <c r="O139" s="45"/>
      <c r="P139" s="45"/>
      <c r="Q139" s="45"/>
      <c r="R139" s="45"/>
      <c r="S139" s="45"/>
      <c r="T139" s="46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T139" s="280" t="s">
        <v>137</v>
      </c>
      <c r="AU139" s="280" t="s">
        <v>82</v>
      </c>
    </row>
    <row r="140" spans="1:65" s="139" customFormat="1">
      <c r="B140" s="138"/>
      <c r="D140" s="131" t="s">
        <v>139</v>
      </c>
      <c r="E140" s="140" t="s">
        <v>21</v>
      </c>
      <c r="F140" s="141" t="s">
        <v>193</v>
      </c>
      <c r="H140" s="142">
        <v>2.1150000000000002</v>
      </c>
      <c r="I140" s="143"/>
      <c r="L140" s="138"/>
      <c r="M140" s="144"/>
      <c r="N140" s="145"/>
      <c r="O140" s="145"/>
      <c r="P140" s="145"/>
      <c r="Q140" s="145"/>
      <c r="R140" s="145"/>
      <c r="S140" s="145"/>
      <c r="T140" s="146"/>
      <c r="AT140" s="140" t="s">
        <v>139</v>
      </c>
      <c r="AU140" s="140" t="s">
        <v>82</v>
      </c>
      <c r="AV140" s="139" t="s">
        <v>82</v>
      </c>
      <c r="AW140" s="139" t="s">
        <v>34</v>
      </c>
      <c r="AX140" s="139" t="s">
        <v>73</v>
      </c>
      <c r="AY140" s="140" t="s">
        <v>127</v>
      </c>
    </row>
    <row r="141" spans="1:65" s="148" customFormat="1">
      <c r="B141" s="147"/>
      <c r="D141" s="131" t="s">
        <v>139</v>
      </c>
      <c r="E141" s="149" t="s">
        <v>21</v>
      </c>
      <c r="F141" s="150" t="s">
        <v>143</v>
      </c>
      <c r="H141" s="151">
        <v>2.1150000000000002</v>
      </c>
      <c r="I141" s="152"/>
      <c r="L141" s="147"/>
      <c r="M141" s="153"/>
      <c r="N141" s="154"/>
      <c r="O141" s="154"/>
      <c r="P141" s="154"/>
      <c r="Q141" s="154"/>
      <c r="R141" s="154"/>
      <c r="S141" s="154"/>
      <c r="T141" s="155"/>
      <c r="AT141" s="149" t="s">
        <v>139</v>
      </c>
      <c r="AU141" s="149" t="s">
        <v>82</v>
      </c>
      <c r="AV141" s="148" t="s">
        <v>135</v>
      </c>
      <c r="AW141" s="148" t="s">
        <v>34</v>
      </c>
      <c r="AX141" s="148" t="s">
        <v>80</v>
      </c>
      <c r="AY141" s="149" t="s">
        <v>127</v>
      </c>
    </row>
    <row r="142" spans="1:65" s="283" customFormat="1" ht="24.2" customHeight="1">
      <c r="A142" s="23"/>
      <c r="B142" s="22"/>
      <c r="C142" s="114" t="s">
        <v>194</v>
      </c>
      <c r="D142" s="114" t="s">
        <v>130</v>
      </c>
      <c r="E142" s="115" t="s">
        <v>195</v>
      </c>
      <c r="F142" s="116" t="s">
        <v>196</v>
      </c>
      <c r="G142" s="117" t="s">
        <v>133</v>
      </c>
      <c r="H142" s="118">
        <v>2.3639999999999999</v>
      </c>
      <c r="I142" s="119"/>
      <c r="J142" s="120">
        <f>ROUND(I142*H142,2)</f>
        <v>0</v>
      </c>
      <c r="K142" s="116" t="s">
        <v>134</v>
      </c>
      <c r="L142" s="22"/>
      <c r="M142" s="313" t="s">
        <v>21</v>
      </c>
      <c r="N142" s="121" t="s">
        <v>44</v>
      </c>
      <c r="O142" s="45"/>
      <c r="P142" s="122">
        <f>O142*H142</f>
        <v>0</v>
      </c>
      <c r="Q142" s="122">
        <v>0</v>
      </c>
      <c r="R142" s="122">
        <f>Q142*H142</f>
        <v>0</v>
      </c>
      <c r="S142" s="122">
        <v>4.1000000000000002E-2</v>
      </c>
      <c r="T142" s="123">
        <f>S142*H142</f>
        <v>9.6923999999999996E-2</v>
      </c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R142" s="314" t="s">
        <v>135</v>
      </c>
      <c r="AT142" s="314" t="s">
        <v>130</v>
      </c>
      <c r="AU142" s="314" t="s">
        <v>82</v>
      </c>
      <c r="AY142" s="280" t="s">
        <v>127</v>
      </c>
      <c r="BE142" s="315">
        <f>IF(N142="základní",J142,0)</f>
        <v>0</v>
      </c>
      <c r="BF142" s="315">
        <f>IF(N142="snížená",J142,0)</f>
        <v>0</v>
      </c>
      <c r="BG142" s="315">
        <f>IF(N142="zákl. přenesená",J142,0)</f>
        <v>0</v>
      </c>
      <c r="BH142" s="315">
        <f>IF(N142="sníž. přenesená",J142,0)</f>
        <v>0</v>
      </c>
      <c r="BI142" s="315">
        <f>IF(N142="nulová",J142,0)</f>
        <v>0</v>
      </c>
      <c r="BJ142" s="280" t="s">
        <v>80</v>
      </c>
      <c r="BK142" s="315">
        <f>ROUND(I142*H142,2)</f>
        <v>0</v>
      </c>
      <c r="BL142" s="280" t="s">
        <v>135</v>
      </c>
      <c r="BM142" s="314" t="s">
        <v>197</v>
      </c>
    </row>
    <row r="143" spans="1:65" s="283" customFormat="1">
      <c r="A143" s="23"/>
      <c r="B143" s="22"/>
      <c r="C143" s="23"/>
      <c r="D143" s="124" t="s">
        <v>137</v>
      </c>
      <c r="E143" s="23"/>
      <c r="F143" s="125" t="s">
        <v>198</v>
      </c>
      <c r="G143" s="23"/>
      <c r="H143" s="23"/>
      <c r="I143" s="126"/>
      <c r="J143" s="23"/>
      <c r="K143" s="23"/>
      <c r="L143" s="22"/>
      <c r="M143" s="127"/>
      <c r="N143" s="128"/>
      <c r="O143" s="45"/>
      <c r="P143" s="45"/>
      <c r="Q143" s="45"/>
      <c r="R143" s="45"/>
      <c r="S143" s="45"/>
      <c r="T143" s="46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T143" s="280" t="s">
        <v>137</v>
      </c>
      <c r="AU143" s="280" t="s">
        <v>82</v>
      </c>
    </row>
    <row r="144" spans="1:65" s="139" customFormat="1">
      <c r="B144" s="138"/>
      <c r="D144" s="131" t="s">
        <v>139</v>
      </c>
      <c r="E144" s="140" t="s">
        <v>21</v>
      </c>
      <c r="F144" s="141" t="s">
        <v>199</v>
      </c>
      <c r="H144" s="142">
        <v>2.3639999999999999</v>
      </c>
      <c r="I144" s="143"/>
      <c r="L144" s="138"/>
      <c r="M144" s="144"/>
      <c r="N144" s="145"/>
      <c r="O144" s="145"/>
      <c r="P144" s="145"/>
      <c r="Q144" s="145"/>
      <c r="R144" s="145"/>
      <c r="S144" s="145"/>
      <c r="T144" s="146"/>
      <c r="AT144" s="140" t="s">
        <v>139</v>
      </c>
      <c r="AU144" s="140" t="s">
        <v>82</v>
      </c>
      <c r="AV144" s="139" t="s">
        <v>82</v>
      </c>
      <c r="AW144" s="139" t="s">
        <v>34</v>
      </c>
      <c r="AX144" s="139" t="s">
        <v>73</v>
      </c>
      <c r="AY144" s="140" t="s">
        <v>127</v>
      </c>
    </row>
    <row r="145" spans="1:65" s="148" customFormat="1">
      <c r="B145" s="147"/>
      <c r="D145" s="131" t="s">
        <v>139</v>
      </c>
      <c r="E145" s="149" t="s">
        <v>21</v>
      </c>
      <c r="F145" s="150" t="s">
        <v>143</v>
      </c>
      <c r="H145" s="151">
        <v>2.3639999999999999</v>
      </c>
      <c r="I145" s="152"/>
      <c r="L145" s="147"/>
      <c r="M145" s="153"/>
      <c r="N145" s="154"/>
      <c r="O145" s="154"/>
      <c r="P145" s="154"/>
      <c r="Q145" s="154"/>
      <c r="R145" s="154"/>
      <c r="S145" s="154"/>
      <c r="T145" s="155"/>
      <c r="AT145" s="149" t="s">
        <v>139</v>
      </c>
      <c r="AU145" s="149" t="s">
        <v>82</v>
      </c>
      <c r="AV145" s="148" t="s">
        <v>135</v>
      </c>
      <c r="AW145" s="148" t="s">
        <v>34</v>
      </c>
      <c r="AX145" s="148" t="s">
        <v>80</v>
      </c>
      <c r="AY145" s="149" t="s">
        <v>127</v>
      </c>
    </row>
    <row r="146" spans="1:65" s="283" customFormat="1" ht="24.2" customHeight="1">
      <c r="A146" s="23"/>
      <c r="B146" s="22"/>
      <c r="C146" s="114" t="s">
        <v>200</v>
      </c>
      <c r="D146" s="114" t="s">
        <v>130</v>
      </c>
      <c r="E146" s="115" t="s">
        <v>201</v>
      </c>
      <c r="F146" s="116" t="s">
        <v>202</v>
      </c>
      <c r="G146" s="117" t="s">
        <v>133</v>
      </c>
      <c r="H146" s="118">
        <v>14.916</v>
      </c>
      <c r="I146" s="119"/>
      <c r="J146" s="120">
        <f>ROUND(I146*H146,2)</f>
        <v>0</v>
      </c>
      <c r="K146" s="116" t="s">
        <v>134</v>
      </c>
      <c r="L146" s="22"/>
      <c r="M146" s="313" t="s">
        <v>21</v>
      </c>
      <c r="N146" s="121" t="s">
        <v>44</v>
      </c>
      <c r="O146" s="45"/>
      <c r="P146" s="122">
        <f>O146*H146</f>
        <v>0</v>
      </c>
      <c r="Q146" s="122">
        <v>0</v>
      </c>
      <c r="R146" s="122">
        <f>Q146*H146</f>
        <v>0</v>
      </c>
      <c r="S146" s="122">
        <v>6.8000000000000005E-2</v>
      </c>
      <c r="T146" s="123">
        <f>S146*H146</f>
        <v>1.0142880000000001</v>
      </c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R146" s="314" t="s">
        <v>135</v>
      </c>
      <c r="AT146" s="314" t="s">
        <v>130</v>
      </c>
      <c r="AU146" s="314" t="s">
        <v>82</v>
      </c>
      <c r="AY146" s="280" t="s">
        <v>127</v>
      </c>
      <c r="BE146" s="315">
        <f>IF(N146="základní",J146,0)</f>
        <v>0</v>
      </c>
      <c r="BF146" s="315">
        <f>IF(N146="snížená",J146,0)</f>
        <v>0</v>
      </c>
      <c r="BG146" s="315">
        <f>IF(N146="zákl. přenesená",J146,0)</f>
        <v>0</v>
      </c>
      <c r="BH146" s="315">
        <f>IF(N146="sníž. přenesená",J146,0)</f>
        <v>0</v>
      </c>
      <c r="BI146" s="315">
        <f>IF(N146="nulová",J146,0)</f>
        <v>0</v>
      </c>
      <c r="BJ146" s="280" t="s">
        <v>80</v>
      </c>
      <c r="BK146" s="315">
        <f>ROUND(I146*H146,2)</f>
        <v>0</v>
      </c>
      <c r="BL146" s="280" t="s">
        <v>135</v>
      </c>
      <c r="BM146" s="314" t="s">
        <v>203</v>
      </c>
    </row>
    <row r="147" spans="1:65" s="283" customFormat="1">
      <c r="A147" s="23"/>
      <c r="B147" s="22"/>
      <c r="C147" s="23"/>
      <c r="D147" s="124" t="s">
        <v>137</v>
      </c>
      <c r="E147" s="23"/>
      <c r="F147" s="125" t="s">
        <v>204</v>
      </c>
      <c r="G147" s="23"/>
      <c r="H147" s="23"/>
      <c r="I147" s="126"/>
      <c r="J147" s="23"/>
      <c r="K147" s="23"/>
      <c r="L147" s="22"/>
      <c r="M147" s="127"/>
      <c r="N147" s="128"/>
      <c r="O147" s="45"/>
      <c r="P147" s="45"/>
      <c r="Q147" s="45"/>
      <c r="R147" s="45"/>
      <c r="S147" s="45"/>
      <c r="T147" s="46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T147" s="280" t="s">
        <v>137</v>
      </c>
      <c r="AU147" s="280" t="s">
        <v>82</v>
      </c>
    </row>
    <row r="148" spans="1:65" s="139" customFormat="1">
      <c r="B148" s="138"/>
      <c r="D148" s="131" t="s">
        <v>139</v>
      </c>
      <c r="E148" s="140" t="s">
        <v>21</v>
      </c>
      <c r="F148" s="141" t="s">
        <v>141</v>
      </c>
      <c r="H148" s="142">
        <v>17.28</v>
      </c>
      <c r="I148" s="143"/>
      <c r="L148" s="138"/>
      <c r="M148" s="144"/>
      <c r="N148" s="145"/>
      <c r="O148" s="145"/>
      <c r="P148" s="145"/>
      <c r="Q148" s="145"/>
      <c r="R148" s="145"/>
      <c r="S148" s="145"/>
      <c r="T148" s="146"/>
      <c r="AT148" s="140" t="s">
        <v>139</v>
      </c>
      <c r="AU148" s="140" t="s">
        <v>82</v>
      </c>
      <c r="AV148" s="139" t="s">
        <v>82</v>
      </c>
      <c r="AW148" s="139" t="s">
        <v>34</v>
      </c>
      <c r="AX148" s="139" t="s">
        <v>73</v>
      </c>
      <c r="AY148" s="140" t="s">
        <v>127</v>
      </c>
    </row>
    <row r="149" spans="1:65" s="139" customFormat="1">
      <c r="B149" s="138"/>
      <c r="D149" s="131" t="s">
        <v>139</v>
      </c>
      <c r="E149" s="140" t="s">
        <v>21</v>
      </c>
      <c r="F149" s="141" t="s">
        <v>142</v>
      </c>
      <c r="H149" s="142">
        <v>-2.3639999999999999</v>
      </c>
      <c r="I149" s="143"/>
      <c r="L149" s="138"/>
      <c r="M149" s="144"/>
      <c r="N149" s="145"/>
      <c r="O149" s="145"/>
      <c r="P149" s="145"/>
      <c r="Q149" s="145"/>
      <c r="R149" s="145"/>
      <c r="S149" s="145"/>
      <c r="T149" s="146"/>
      <c r="AT149" s="140" t="s">
        <v>139</v>
      </c>
      <c r="AU149" s="140" t="s">
        <v>82</v>
      </c>
      <c r="AV149" s="139" t="s">
        <v>82</v>
      </c>
      <c r="AW149" s="139" t="s">
        <v>34</v>
      </c>
      <c r="AX149" s="139" t="s">
        <v>73</v>
      </c>
      <c r="AY149" s="140" t="s">
        <v>127</v>
      </c>
    </row>
    <row r="150" spans="1:65" s="148" customFormat="1">
      <c r="B150" s="147"/>
      <c r="D150" s="131" t="s">
        <v>139</v>
      </c>
      <c r="E150" s="149" t="s">
        <v>21</v>
      </c>
      <c r="F150" s="150" t="s">
        <v>143</v>
      </c>
      <c r="H150" s="151">
        <v>14.916</v>
      </c>
      <c r="I150" s="152"/>
      <c r="L150" s="147"/>
      <c r="M150" s="153"/>
      <c r="N150" s="154"/>
      <c r="O150" s="154"/>
      <c r="P150" s="154"/>
      <c r="Q150" s="154"/>
      <c r="R150" s="154"/>
      <c r="S150" s="154"/>
      <c r="T150" s="155"/>
      <c r="AT150" s="149" t="s">
        <v>139</v>
      </c>
      <c r="AU150" s="149" t="s">
        <v>82</v>
      </c>
      <c r="AV150" s="148" t="s">
        <v>135</v>
      </c>
      <c r="AW150" s="148" t="s">
        <v>34</v>
      </c>
      <c r="AX150" s="148" t="s">
        <v>80</v>
      </c>
      <c r="AY150" s="149" t="s">
        <v>127</v>
      </c>
    </row>
    <row r="151" spans="1:65" s="283" customFormat="1" ht="16.5" customHeight="1">
      <c r="A151" s="23"/>
      <c r="B151" s="22"/>
      <c r="C151" s="114" t="s">
        <v>8</v>
      </c>
      <c r="D151" s="114" t="s">
        <v>130</v>
      </c>
      <c r="E151" s="115" t="s">
        <v>205</v>
      </c>
      <c r="F151" s="116" t="s">
        <v>206</v>
      </c>
      <c r="G151" s="117" t="s">
        <v>207</v>
      </c>
      <c r="H151" s="118">
        <v>1</v>
      </c>
      <c r="I151" s="119"/>
      <c r="J151" s="120">
        <f>ROUND(I151*H151,2)</f>
        <v>0</v>
      </c>
      <c r="K151" s="116" t="s">
        <v>21</v>
      </c>
      <c r="L151" s="22"/>
      <c r="M151" s="313" t="s">
        <v>21</v>
      </c>
      <c r="N151" s="121" t="s">
        <v>44</v>
      </c>
      <c r="O151" s="45"/>
      <c r="P151" s="122">
        <f>O151*H151</f>
        <v>0</v>
      </c>
      <c r="Q151" s="122">
        <v>0</v>
      </c>
      <c r="R151" s="122">
        <f>Q151*H151</f>
        <v>0</v>
      </c>
      <c r="S151" s="122">
        <v>0</v>
      </c>
      <c r="T151" s="123">
        <f>S151*H151</f>
        <v>0</v>
      </c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R151" s="314" t="s">
        <v>135</v>
      </c>
      <c r="AT151" s="314" t="s">
        <v>130</v>
      </c>
      <c r="AU151" s="314" t="s">
        <v>82</v>
      </c>
      <c r="AY151" s="280" t="s">
        <v>127</v>
      </c>
      <c r="BE151" s="315">
        <f>IF(N151="základní",J151,0)</f>
        <v>0</v>
      </c>
      <c r="BF151" s="315">
        <f>IF(N151="snížená",J151,0)</f>
        <v>0</v>
      </c>
      <c r="BG151" s="315">
        <f>IF(N151="zákl. přenesená",J151,0)</f>
        <v>0</v>
      </c>
      <c r="BH151" s="315">
        <f>IF(N151="sníž. přenesená",J151,0)</f>
        <v>0</v>
      </c>
      <c r="BI151" s="315">
        <f>IF(N151="nulová",J151,0)</f>
        <v>0</v>
      </c>
      <c r="BJ151" s="280" t="s">
        <v>80</v>
      </c>
      <c r="BK151" s="315">
        <f>ROUND(I151*H151,2)</f>
        <v>0</v>
      </c>
      <c r="BL151" s="280" t="s">
        <v>135</v>
      </c>
      <c r="BM151" s="314" t="s">
        <v>208</v>
      </c>
    </row>
    <row r="152" spans="1:65" s="139" customFormat="1">
      <c r="B152" s="138"/>
      <c r="D152" s="131" t="s">
        <v>139</v>
      </c>
      <c r="E152" s="140" t="s">
        <v>21</v>
      </c>
      <c r="F152" s="141" t="s">
        <v>209</v>
      </c>
      <c r="H152" s="142">
        <v>1</v>
      </c>
      <c r="I152" s="143"/>
      <c r="L152" s="138"/>
      <c r="M152" s="144"/>
      <c r="N152" s="145"/>
      <c r="O152" s="145"/>
      <c r="P152" s="145"/>
      <c r="Q152" s="145"/>
      <c r="R152" s="145"/>
      <c r="S152" s="145"/>
      <c r="T152" s="146"/>
      <c r="AT152" s="140" t="s">
        <v>139</v>
      </c>
      <c r="AU152" s="140" t="s">
        <v>82</v>
      </c>
      <c r="AV152" s="139" t="s">
        <v>82</v>
      </c>
      <c r="AW152" s="139" t="s">
        <v>34</v>
      </c>
      <c r="AX152" s="139" t="s">
        <v>73</v>
      </c>
      <c r="AY152" s="140" t="s">
        <v>127</v>
      </c>
    </row>
    <row r="153" spans="1:65" s="148" customFormat="1">
      <c r="B153" s="147"/>
      <c r="D153" s="131" t="s">
        <v>139</v>
      </c>
      <c r="E153" s="149" t="s">
        <v>21</v>
      </c>
      <c r="F153" s="150" t="s">
        <v>143</v>
      </c>
      <c r="H153" s="151">
        <v>1</v>
      </c>
      <c r="I153" s="152"/>
      <c r="L153" s="147"/>
      <c r="M153" s="153"/>
      <c r="N153" s="154"/>
      <c r="O153" s="154"/>
      <c r="P153" s="154"/>
      <c r="Q153" s="154"/>
      <c r="R153" s="154"/>
      <c r="S153" s="154"/>
      <c r="T153" s="155"/>
      <c r="AT153" s="149" t="s">
        <v>139</v>
      </c>
      <c r="AU153" s="149" t="s">
        <v>82</v>
      </c>
      <c r="AV153" s="148" t="s">
        <v>135</v>
      </c>
      <c r="AW153" s="148" t="s">
        <v>34</v>
      </c>
      <c r="AX153" s="148" t="s">
        <v>80</v>
      </c>
      <c r="AY153" s="149" t="s">
        <v>127</v>
      </c>
    </row>
    <row r="154" spans="1:65" s="283" customFormat="1" ht="16.5" customHeight="1">
      <c r="A154" s="23"/>
      <c r="B154" s="22"/>
      <c r="C154" s="114" t="s">
        <v>210</v>
      </c>
      <c r="D154" s="114" t="s">
        <v>130</v>
      </c>
      <c r="E154" s="115" t="s">
        <v>211</v>
      </c>
      <c r="F154" s="116" t="s">
        <v>212</v>
      </c>
      <c r="G154" s="117" t="s">
        <v>213</v>
      </c>
      <c r="H154" s="118">
        <v>10</v>
      </c>
      <c r="I154" s="119"/>
      <c r="J154" s="120">
        <f>ROUND(I154*H154,2)</f>
        <v>0</v>
      </c>
      <c r="K154" s="116" t="s">
        <v>21</v>
      </c>
      <c r="L154" s="22"/>
      <c r="M154" s="313" t="s">
        <v>21</v>
      </c>
      <c r="N154" s="121" t="s">
        <v>44</v>
      </c>
      <c r="O154" s="45"/>
      <c r="P154" s="122">
        <f>O154*H154</f>
        <v>0</v>
      </c>
      <c r="Q154" s="122">
        <v>0</v>
      </c>
      <c r="R154" s="122">
        <f>Q154*H154</f>
        <v>0</v>
      </c>
      <c r="S154" s="122">
        <v>0</v>
      </c>
      <c r="T154" s="123">
        <f>S154*H154</f>
        <v>0</v>
      </c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R154" s="314" t="s">
        <v>135</v>
      </c>
      <c r="AT154" s="314" t="s">
        <v>130</v>
      </c>
      <c r="AU154" s="314" t="s">
        <v>82</v>
      </c>
      <c r="AY154" s="280" t="s">
        <v>127</v>
      </c>
      <c r="BE154" s="315">
        <f>IF(N154="základní",J154,0)</f>
        <v>0</v>
      </c>
      <c r="BF154" s="315">
        <f>IF(N154="snížená",J154,0)</f>
        <v>0</v>
      </c>
      <c r="BG154" s="315">
        <f>IF(N154="zákl. přenesená",J154,0)</f>
        <v>0</v>
      </c>
      <c r="BH154" s="315">
        <f>IF(N154="sníž. přenesená",J154,0)</f>
        <v>0</v>
      </c>
      <c r="BI154" s="315">
        <f>IF(N154="nulová",J154,0)</f>
        <v>0</v>
      </c>
      <c r="BJ154" s="280" t="s">
        <v>80</v>
      </c>
      <c r="BK154" s="315">
        <f>ROUND(I154*H154,2)</f>
        <v>0</v>
      </c>
      <c r="BL154" s="280" t="s">
        <v>135</v>
      </c>
      <c r="BM154" s="314" t="s">
        <v>214</v>
      </c>
    </row>
    <row r="155" spans="1:65" s="139" customFormat="1">
      <c r="B155" s="138"/>
      <c r="D155" s="131" t="s">
        <v>139</v>
      </c>
      <c r="E155" s="140" t="s">
        <v>21</v>
      </c>
      <c r="F155" s="141" t="s">
        <v>215</v>
      </c>
      <c r="H155" s="142">
        <v>10</v>
      </c>
      <c r="I155" s="143"/>
      <c r="L155" s="138"/>
      <c r="M155" s="144"/>
      <c r="N155" s="145"/>
      <c r="O155" s="145"/>
      <c r="P155" s="145"/>
      <c r="Q155" s="145"/>
      <c r="R155" s="145"/>
      <c r="S155" s="145"/>
      <c r="T155" s="146"/>
      <c r="AT155" s="140" t="s">
        <v>139</v>
      </c>
      <c r="AU155" s="140" t="s">
        <v>82</v>
      </c>
      <c r="AV155" s="139" t="s">
        <v>82</v>
      </c>
      <c r="AW155" s="139" t="s">
        <v>34</v>
      </c>
      <c r="AX155" s="139" t="s">
        <v>73</v>
      </c>
      <c r="AY155" s="140" t="s">
        <v>127</v>
      </c>
    </row>
    <row r="156" spans="1:65" s="148" customFormat="1">
      <c r="B156" s="147"/>
      <c r="D156" s="131" t="s">
        <v>139</v>
      </c>
      <c r="E156" s="149" t="s">
        <v>21</v>
      </c>
      <c r="F156" s="150" t="s">
        <v>143</v>
      </c>
      <c r="H156" s="151">
        <v>10</v>
      </c>
      <c r="I156" s="152"/>
      <c r="L156" s="147"/>
      <c r="M156" s="153"/>
      <c r="N156" s="154"/>
      <c r="O156" s="154"/>
      <c r="P156" s="154"/>
      <c r="Q156" s="154"/>
      <c r="R156" s="154"/>
      <c r="S156" s="154"/>
      <c r="T156" s="155"/>
      <c r="AT156" s="149" t="s">
        <v>139</v>
      </c>
      <c r="AU156" s="149" t="s">
        <v>82</v>
      </c>
      <c r="AV156" s="148" t="s">
        <v>135</v>
      </c>
      <c r="AW156" s="148" t="s">
        <v>34</v>
      </c>
      <c r="AX156" s="148" t="s">
        <v>80</v>
      </c>
      <c r="AY156" s="149" t="s">
        <v>127</v>
      </c>
    </row>
    <row r="157" spans="1:65" s="103" customFormat="1" ht="22.9" customHeight="1">
      <c r="B157" s="102"/>
      <c r="D157" s="104" t="s">
        <v>72</v>
      </c>
      <c r="E157" s="112" t="s">
        <v>216</v>
      </c>
      <c r="F157" s="112" t="s">
        <v>217</v>
      </c>
      <c r="I157" s="106"/>
      <c r="J157" s="113">
        <f>BK157</f>
        <v>0</v>
      </c>
      <c r="L157" s="102"/>
      <c r="M157" s="108"/>
      <c r="N157" s="109"/>
      <c r="O157" s="109"/>
      <c r="P157" s="110">
        <f>SUM(P158:P177)</f>
        <v>0</v>
      </c>
      <c r="Q157" s="109"/>
      <c r="R157" s="110">
        <f>SUM(R158:R177)</f>
        <v>0</v>
      </c>
      <c r="S157" s="109"/>
      <c r="T157" s="111">
        <f>SUM(T158:T177)</f>
        <v>0</v>
      </c>
      <c r="AR157" s="104" t="s">
        <v>80</v>
      </c>
      <c r="AT157" s="311" t="s">
        <v>72</v>
      </c>
      <c r="AU157" s="311" t="s">
        <v>80</v>
      </c>
      <c r="AY157" s="104" t="s">
        <v>127</v>
      </c>
      <c r="BK157" s="312">
        <f>SUM(BK158:BK177)</f>
        <v>0</v>
      </c>
    </row>
    <row r="158" spans="1:65" s="283" customFormat="1" ht="24.2" customHeight="1">
      <c r="A158" s="23"/>
      <c r="B158" s="22"/>
      <c r="C158" s="114" t="s">
        <v>218</v>
      </c>
      <c r="D158" s="114" t="s">
        <v>130</v>
      </c>
      <c r="E158" s="115" t="s">
        <v>219</v>
      </c>
      <c r="F158" s="116" t="s">
        <v>220</v>
      </c>
      <c r="G158" s="117" t="s">
        <v>221</v>
      </c>
      <c r="H158" s="118">
        <v>2.6739999999999999</v>
      </c>
      <c r="I158" s="119"/>
      <c r="J158" s="120">
        <f>ROUND(I158*H158,2)</f>
        <v>0</v>
      </c>
      <c r="K158" s="116" t="s">
        <v>134</v>
      </c>
      <c r="L158" s="22"/>
      <c r="M158" s="313" t="s">
        <v>21</v>
      </c>
      <c r="N158" s="121" t="s">
        <v>44</v>
      </c>
      <c r="O158" s="45"/>
      <c r="P158" s="122">
        <f>O158*H158</f>
        <v>0</v>
      </c>
      <c r="Q158" s="122">
        <v>0</v>
      </c>
      <c r="R158" s="122">
        <f>Q158*H158</f>
        <v>0</v>
      </c>
      <c r="S158" s="122">
        <v>0</v>
      </c>
      <c r="T158" s="123">
        <f>S158*H158</f>
        <v>0</v>
      </c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R158" s="314" t="s">
        <v>135</v>
      </c>
      <c r="AT158" s="314" t="s">
        <v>130</v>
      </c>
      <c r="AU158" s="314" t="s">
        <v>82</v>
      </c>
      <c r="AY158" s="280" t="s">
        <v>127</v>
      </c>
      <c r="BE158" s="315">
        <f>IF(N158="základní",J158,0)</f>
        <v>0</v>
      </c>
      <c r="BF158" s="315">
        <f>IF(N158="snížená",J158,0)</f>
        <v>0</v>
      </c>
      <c r="BG158" s="315">
        <f>IF(N158="zákl. přenesená",J158,0)</f>
        <v>0</v>
      </c>
      <c r="BH158" s="315">
        <f>IF(N158="sníž. přenesená",J158,0)</f>
        <v>0</v>
      </c>
      <c r="BI158" s="315">
        <f>IF(N158="nulová",J158,0)</f>
        <v>0</v>
      </c>
      <c r="BJ158" s="280" t="s">
        <v>80</v>
      </c>
      <c r="BK158" s="315">
        <f>ROUND(I158*H158,2)</f>
        <v>0</v>
      </c>
      <c r="BL158" s="280" t="s">
        <v>135</v>
      </c>
      <c r="BM158" s="314" t="s">
        <v>222</v>
      </c>
    </row>
    <row r="159" spans="1:65" s="283" customFormat="1">
      <c r="A159" s="23"/>
      <c r="B159" s="22"/>
      <c r="C159" s="23"/>
      <c r="D159" s="124" t="s">
        <v>137</v>
      </c>
      <c r="E159" s="23"/>
      <c r="F159" s="125" t="s">
        <v>223</v>
      </c>
      <c r="G159" s="23"/>
      <c r="H159" s="23"/>
      <c r="I159" s="126"/>
      <c r="J159" s="23"/>
      <c r="K159" s="23"/>
      <c r="L159" s="22"/>
      <c r="M159" s="127"/>
      <c r="N159" s="128"/>
      <c r="O159" s="45"/>
      <c r="P159" s="45"/>
      <c r="Q159" s="45"/>
      <c r="R159" s="45"/>
      <c r="S159" s="45"/>
      <c r="T159" s="46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T159" s="280" t="s">
        <v>137</v>
      </c>
      <c r="AU159" s="280" t="s">
        <v>82</v>
      </c>
    </row>
    <row r="160" spans="1:65" s="139" customFormat="1">
      <c r="B160" s="138"/>
      <c r="D160" s="131" t="s">
        <v>139</v>
      </c>
      <c r="E160" s="140" t="s">
        <v>21</v>
      </c>
      <c r="F160" s="141" t="s">
        <v>224</v>
      </c>
      <c r="H160" s="142">
        <v>2.6739999999999999</v>
      </c>
      <c r="I160" s="143"/>
      <c r="L160" s="138"/>
      <c r="M160" s="144"/>
      <c r="N160" s="145"/>
      <c r="O160" s="145"/>
      <c r="P160" s="145"/>
      <c r="Q160" s="145"/>
      <c r="R160" s="145"/>
      <c r="S160" s="145"/>
      <c r="T160" s="146"/>
      <c r="AT160" s="140" t="s">
        <v>139</v>
      </c>
      <c r="AU160" s="140" t="s">
        <v>82</v>
      </c>
      <c r="AV160" s="139" t="s">
        <v>82</v>
      </c>
      <c r="AW160" s="139" t="s">
        <v>34</v>
      </c>
      <c r="AX160" s="139" t="s">
        <v>73</v>
      </c>
      <c r="AY160" s="140" t="s">
        <v>127</v>
      </c>
    </row>
    <row r="161" spans="1:65" s="148" customFormat="1">
      <c r="B161" s="147"/>
      <c r="D161" s="131" t="s">
        <v>139</v>
      </c>
      <c r="E161" s="149" t="s">
        <v>21</v>
      </c>
      <c r="F161" s="150" t="s">
        <v>143</v>
      </c>
      <c r="H161" s="151">
        <v>2.6739999999999999</v>
      </c>
      <c r="I161" s="152"/>
      <c r="L161" s="147"/>
      <c r="M161" s="153"/>
      <c r="N161" s="154"/>
      <c r="O161" s="154"/>
      <c r="P161" s="154"/>
      <c r="Q161" s="154"/>
      <c r="R161" s="154"/>
      <c r="S161" s="154"/>
      <c r="T161" s="155"/>
      <c r="AT161" s="149" t="s">
        <v>139</v>
      </c>
      <c r="AU161" s="149" t="s">
        <v>82</v>
      </c>
      <c r="AV161" s="148" t="s">
        <v>135</v>
      </c>
      <c r="AW161" s="148" t="s">
        <v>34</v>
      </c>
      <c r="AX161" s="148" t="s">
        <v>80</v>
      </c>
      <c r="AY161" s="149" t="s">
        <v>127</v>
      </c>
    </row>
    <row r="162" spans="1:65" s="283" customFormat="1" ht="21.75" customHeight="1">
      <c r="A162" s="23"/>
      <c r="B162" s="22"/>
      <c r="C162" s="114" t="s">
        <v>225</v>
      </c>
      <c r="D162" s="114" t="s">
        <v>130</v>
      </c>
      <c r="E162" s="115" t="s">
        <v>226</v>
      </c>
      <c r="F162" s="116" t="s">
        <v>227</v>
      </c>
      <c r="G162" s="117" t="s">
        <v>221</v>
      </c>
      <c r="H162" s="118">
        <v>2.6739999999999999</v>
      </c>
      <c r="I162" s="119"/>
      <c r="J162" s="120">
        <f>ROUND(I162*H162,2)</f>
        <v>0</v>
      </c>
      <c r="K162" s="116" t="s">
        <v>134</v>
      </c>
      <c r="L162" s="22"/>
      <c r="M162" s="313" t="s">
        <v>21</v>
      </c>
      <c r="N162" s="121" t="s">
        <v>44</v>
      </c>
      <c r="O162" s="45"/>
      <c r="P162" s="122">
        <f>O162*H162</f>
        <v>0</v>
      </c>
      <c r="Q162" s="122">
        <v>0</v>
      </c>
      <c r="R162" s="122">
        <f>Q162*H162</f>
        <v>0</v>
      </c>
      <c r="S162" s="122">
        <v>0</v>
      </c>
      <c r="T162" s="123">
        <f>S162*H162</f>
        <v>0</v>
      </c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R162" s="314" t="s">
        <v>135</v>
      </c>
      <c r="AT162" s="314" t="s">
        <v>130</v>
      </c>
      <c r="AU162" s="314" t="s">
        <v>82</v>
      </c>
      <c r="AY162" s="280" t="s">
        <v>127</v>
      </c>
      <c r="BE162" s="315">
        <f>IF(N162="základní",J162,0)</f>
        <v>0</v>
      </c>
      <c r="BF162" s="315">
        <f>IF(N162="snížená",J162,0)</f>
        <v>0</v>
      </c>
      <c r="BG162" s="315">
        <f>IF(N162="zákl. přenesená",J162,0)</f>
        <v>0</v>
      </c>
      <c r="BH162" s="315">
        <f>IF(N162="sníž. přenesená",J162,0)</f>
        <v>0</v>
      </c>
      <c r="BI162" s="315">
        <f>IF(N162="nulová",J162,0)</f>
        <v>0</v>
      </c>
      <c r="BJ162" s="280" t="s">
        <v>80</v>
      </c>
      <c r="BK162" s="315">
        <f>ROUND(I162*H162,2)</f>
        <v>0</v>
      </c>
      <c r="BL162" s="280" t="s">
        <v>135</v>
      </c>
      <c r="BM162" s="314" t="s">
        <v>228</v>
      </c>
    </row>
    <row r="163" spans="1:65" s="283" customFormat="1">
      <c r="A163" s="23"/>
      <c r="B163" s="22"/>
      <c r="C163" s="23"/>
      <c r="D163" s="124" t="s">
        <v>137</v>
      </c>
      <c r="E163" s="23"/>
      <c r="F163" s="125" t="s">
        <v>229</v>
      </c>
      <c r="G163" s="23"/>
      <c r="H163" s="23"/>
      <c r="I163" s="126"/>
      <c r="J163" s="23"/>
      <c r="K163" s="23"/>
      <c r="L163" s="22"/>
      <c r="M163" s="127"/>
      <c r="N163" s="128"/>
      <c r="O163" s="45"/>
      <c r="P163" s="45"/>
      <c r="Q163" s="45"/>
      <c r="R163" s="45"/>
      <c r="S163" s="45"/>
      <c r="T163" s="46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T163" s="280" t="s">
        <v>137</v>
      </c>
      <c r="AU163" s="280" t="s">
        <v>82</v>
      </c>
    </row>
    <row r="164" spans="1:65" s="139" customFormat="1">
      <c r="B164" s="138"/>
      <c r="D164" s="131" t="s">
        <v>139</v>
      </c>
      <c r="E164" s="140" t="s">
        <v>21</v>
      </c>
      <c r="F164" s="141" t="s">
        <v>224</v>
      </c>
      <c r="H164" s="142">
        <v>2.6739999999999999</v>
      </c>
      <c r="I164" s="143"/>
      <c r="L164" s="138"/>
      <c r="M164" s="144"/>
      <c r="N164" s="145"/>
      <c r="O164" s="145"/>
      <c r="P164" s="145"/>
      <c r="Q164" s="145"/>
      <c r="R164" s="145"/>
      <c r="S164" s="145"/>
      <c r="T164" s="146"/>
      <c r="AT164" s="140" t="s">
        <v>139</v>
      </c>
      <c r="AU164" s="140" t="s">
        <v>82</v>
      </c>
      <c r="AV164" s="139" t="s">
        <v>82</v>
      </c>
      <c r="AW164" s="139" t="s">
        <v>34</v>
      </c>
      <c r="AX164" s="139" t="s">
        <v>73</v>
      </c>
      <c r="AY164" s="140" t="s">
        <v>127</v>
      </c>
    </row>
    <row r="165" spans="1:65" s="148" customFormat="1">
      <c r="B165" s="147"/>
      <c r="D165" s="131" t="s">
        <v>139</v>
      </c>
      <c r="E165" s="149" t="s">
        <v>21</v>
      </c>
      <c r="F165" s="150" t="s">
        <v>143</v>
      </c>
      <c r="H165" s="151">
        <v>2.6739999999999999</v>
      </c>
      <c r="I165" s="152"/>
      <c r="L165" s="147"/>
      <c r="M165" s="153"/>
      <c r="N165" s="154"/>
      <c r="O165" s="154"/>
      <c r="P165" s="154"/>
      <c r="Q165" s="154"/>
      <c r="R165" s="154"/>
      <c r="S165" s="154"/>
      <c r="T165" s="155"/>
      <c r="AT165" s="149" t="s">
        <v>139</v>
      </c>
      <c r="AU165" s="149" t="s">
        <v>82</v>
      </c>
      <c r="AV165" s="148" t="s">
        <v>135</v>
      </c>
      <c r="AW165" s="148" t="s">
        <v>34</v>
      </c>
      <c r="AX165" s="148" t="s">
        <v>80</v>
      </c>
      <c r="AY165" s="149" t="s">
        <v>127</v>
      </c>
    </row>
    <row r="166" spans="1:65" s="283" customFormat="1" ht="24.2" customHeight="1">
      <c r="A166" s="23"/>
      <c r="B166" s="22"/>
      <c r="C166" s="114" t="s">
        <v>230</v>
      </c>
      <c r="D166" s="114" t="s">
        <v>130</v>
      </c>
      <c r="E166" s="115" t="s">
        <v>231</v>
      </c>
      <c r="F166" s="116" t="s">
        <v>232</v>
      </c>
      <c r="G166" s="117" t="s">
        <v>221</v>
      </c>
      <c r="H166" s="118">
        <v>26.74</v>
      </c>
      <c r="I166" s="119"/>
      <c r="J166" s="120">
        <f>ROUND(I166*H166,2)</f>
        <v>0</v>
      </c>
      <c r="K166" s="116" t="s">
        <v>134</v>
      </c>
      <c r="L166" s="22"/>
      <c r="M166" s="313" t="s">
        <v>21</v>
      </c>
      <c r="N166" s="121" t="s">
        <v>44</v>
      </c>
      <c r="O166" s="45"/>
      <c r="P166" s="122">
        <f>O166*H166</f>
        <v>0</v>
      </c>
      <c r="Q166" s="122">
        <v>0</v>
      </c>
      <c r="R166" s="122">
        <f>Q166*H166</f>
        <v>0</v>
      </c>
      <c r="S166" s="122">
        <v>0</v>
      </c>
      <c r="T166" s="123">
        <f>S166*H166</f>
        <v>0</v>
      </c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R166" s="314" t="s">
        <v>135</v>
      </c>
      <c r="AT166" s="314" t="s">
        <v>130</v>
      </c>
      <c r="AU166" s="314" t="s">
        <v>82</v>
      </c>
      <c r="AY166" s="280" t="s">
        <v>127</v>
      </c>
      <c r="BE166" s="315">
        <f>IF(N166="základní",J166,0)</f>
        <v>0</v>
      </c>
      <c r="BF166" s="315">
        <f>IF(N166="snížená",J166,0)</f>
        <v>0</v>
      </c>
      <c r="BG166" s="315">
        <f>IF(N166="zákl. přenesená",J166,0)</f>
        <v>0</v>
      </c>
      <c r="BH166" s="315">
        <f>IF(N166="sníž. přenesená",J166,0)</f>
        <v>0</v>
      </c>
      <c r="BI166" s="315">
        <f>IF(N166="nulová",J166,0)</f>
        <v>0</v>
      </c>
      <c r="BJ166" s="280" t="s">
        <v>80</v>
      </c>
      <c r="BK166" s="315">
        <f>ROUND(I166*H166,2)</f>
        <v>0</v>
      </c>
      <c r="BL166" s="280" t="s">
        <v>135</v>
      </c>
      <c r="BM166" s="314" t="s">
        <v>233</v>
      </c>
    </row>
    <row r="167" spans="1:65" s="283" customFormat="1">
      <c r="A167" s="23"/>
      <c r="B167" s="22"/>
      <c r="C167" s="23"/>
      <c r="D167" s="124" t="s">
        <v>137</v>
      </c>
      <c r="E167" s="23"/>
      <c r="F167" s="125" t="s">
        <v>234</v>
      </c>
      <c r="G167" s="23"/>
      <c r="H167" s="23"/>
      <c r="I167" s="126"/>
      <c r="J167" s="23"/>
      <c r="K167" s="23"/>
      <c r="L167" s="22"/>
      <c r="M167" s="127"/>
      <c r="N167" s="128"/>
      <c r="O167" s="45"/>
      <c r="P167" s="45"/>
      <c r="Q167" s="45"/>
      <c r="R167" s="45"/>
      <c r="S167" s="45"/>
      <c r="T167" s="46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T167" s="280" t="s">
        <v>137</v>
      </c>
      <c r="AU167" s="280" t="s">
        <v>82</v>
      </c>
    </row>
    <row r="168" spans="1:65" s="139" customFormat="1">
      <c r="B168" s="138"/>
      <c r="D168" s="131" t="s">
        <v>139</v>
      </c>
      <c r="E168" s="140" t="s">
        <v>21</v>
      </c>
      <c r="F168" s="141" t="s">
        <v>235</v>
      </c>
      <c r="H168" s="142">
        <v>26.74</v>
      </c>
      <c r="I168" s="143"/>
      <c r="L168" s="138"/>
      <c r="M168" s="144"/>
      <c r="N168" s="145"/>
      <c r="O168" s="145"/>
      <c r="P168" s="145"/>
      <c r="Q168" s="145"/>
      <c r="R168" s="145"/>
      <c r="S168" s="145"/>
      <c r="T168" s="146"/>
      <c r="AT168" s="140" t="s">
        <v>139</v>
      </c>
      <c r="AU168" s="140" t="s">
        <v>82</v>
      </c>
      <c r="AV168" s="139" t="s">
        <v>82</v>
      </c>
      <c r="AW168" s="139" t="s">
        <v>34</v>
      </c>
      <c r="AX168" s="139" t="s">
        <v>73</v>
      </c>
      <c r="AY168" s="140" t="s">
        <v>127</v>
      </c>
    </row>
    <row r="169" spans="1:65" s="148" customFormat="1">
      <c r="B169" s="147"/>
      <c r="D169" s="131" t="s">
        <v>139</v>
      </c>
      <c r="E169" s="149" t="s">
        <v>21</v>
      </c>
      <c r="F169" s="150" t="s">
        <v>143</v>
      </c>
      <c r="H169" s="151">
        <v>26.74</v>
      </c>
      <c r="I169" s="152"/>
      <c r="L169" s="147"/>
      <c r="M169" s="153"/>
      <c r="N169" s="154"/>
      <c r="O169" s="154"/>
      <c r="P169" s="154"/>
      <c r="Q169" s="154"/>
      <c r="R169" s="154"/>
      <c r="S169" s="154"/>
      <c r="T169" s="155"/>
      <c r="AT169" s="149" t="s">
        <v>139</v>
      </c>
      <c r="AU169" s="149" t="s">
        <v>82</v>
      </c>
      <c r="AV169" s="148" t="s">
        <v>135</v>
      </c>
      <c r="AW169" s="148" t="s">
        <v>34</v>
      </c>
      <c r="AX169" s="148" t="s">
        <v>80</v>
      </c>
      <c r="AY169" s="149" t="s">
        <v>127</v>
      </c>
    </row>
    <row r="170" spans="1:65" s="283" customFormat="1" ht="33" customHeight="1">
      <c r="A170" s="23"/>
      <c r="B170" s="22"/>
      <c r="C170" s="114" t="s">
        <v>236</v>
      </c>
      <c r="D170" s="114" t="s">
        <v>130</v>
      </c>
      <c r="E170" s="115" t="s">
        <v>237</v>
      </c>
      <c r="F170" s="116" t="s">
        <v>238</v>
      </c>
      <c r="G170" s="117" t="s">
        <v>221</v>
      </c>
      <c r="H170" s="118">
        <v>2.5539999999999998</v>
      </c>
      <c r="I170" s="119"/>
      <c r="J170" s="120">
        <f>ROUND(I170*H170,2)</f>
        <v>0</v>
      </c>
      <c r="K170" s="116" t="s">
        <v>134</v>
      </c>
      <c r="L170" s="22"/>
      <c r="M170" s="313" t="s">
        <v>21</v>
      </c>
      <c r="N170" s="121" t="s">
        <v>44</v>
      </c>
      <c r="O170" s="45"/>
      <c r="P170" s="122">
        <f>O170*H170</f>
        <v>0</v>
      </c>
      <c r="Q170" s="122">
        <v>0</v>
      </c>
      <c r="R170" s="122">
        <f>Q170*H170</f>
        <v>0</v>
      </c>
      <c r="S170" s="122">
        <v>0</v>
      </c>
      <c r="T170" s="123">
        <f>S170*H170</f>
        <v>0</v>
      </c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R170" s="314" t="s">
        <v>135</v>
      </c>
      <c r="AT170" s="314" t="s">
        <v>130</v>
      </c>
      <c r="AU170" s="314" t="s">
        <v>82</v>
      </c>
      <c r="AY170" s="280" t="s">
        <v>127</v>
      </c>
      <c r="BE170" s="315">
        <f>IF(N170="základní",J170,0)</f>
        <v>0</v>
      </c>
      <c r="BF170" s="315">
        <f>IF(N170="snížená",J170,0)</f>
        <v>0</v>
      </c>
      <c r="BG170" s="315">
        <f>IF(N170="zákl. přenesená",J170,0)</f>
        <v>0</v>
      </c>
      <c r="BH170" s="315">
        <f>IF(N170="sníž. přenesená",J170,0)</f>
        <v>0</v>
      </c>
      <c r="BI170" s="315">
        <f>IF(N170="nulová",J170,0)</f>
        <v>0</v>
      </c>
      <c r="BJ170" s="280" t="s">
        <v>80</v>
      </c>
      <c r="BK170" s="315">
        <f>ROUND(I170*H170,2)</f>
        <v>0</v>
      </c>
      <c r="BL170" s="280" t="s">
        <v>135</v>
      </c>
      <c r="BM170" s="314" t="s">
        <v>239</v>
      </c>
    </row>
    <row r="171" spans="1:65" s="283" customFormat="1">
      <c r="A171" s="23"/>
      <c r="B171" s="22"/>
      <c r="C171" s="23"/>
      <c r="D171" s="124" t="s">
        <v>137</v>
      </c>
      <c r="E171" s="23"/>
      <c r="F171" s="125" t="s">
        <v>240</v>
      </c>
      <c r="G171" s="23"/>
      <c r="H171" s="23"/>
      <c r="I171" s="126"/>
      <c r="J171" s="23"/>
      <c r="K171" s="23"/>
      <c r="L171" s="22"/>
      <c r="M171" s="127"/>
      <c r="N171" s="128"/>
      <c r="O171" s="45"/>
      <c r="P171" s="45"/>
      <c r="Q171" s="45"/>
      <c r="R171" s="45"/>
      <c r="S171" s="45"/>
      <c r="T171" s="46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T171" s="280" t="s">
        <v>137</v>
      </c>
      <c r="AU171" s="280" t="s">
        <v>82</v>
      </c>
    </row>
    <row r="172" spans="1:65" s="139" customFormat="1">
      <c r="B172" s="138"/>
      <c r="D172" s="131" t="s">
        <v>139</v>
      </c>
      <c r="E172" s="140" t="s">
        <v>21</v>
      </c>
      <c r="F172" s="141" t="s">
        <v>241</v>
      </c>
      <c r="H172" s="142">
        <v>2.5539999999999998</v>
      </c>
      <c r="I172" s="143"/>
      <c r="L172" s="138"/>
      <c r="M172" s="144"/>
      <c r="N172" s="145"/>
      <c r="O172" s="145"/>
      <c r="P172" s="145"/>
      <c r="Q172" s="145"/>
      <c r="R172" s="145"/>
      <c r="S172" s="145"/>
      <c r="T172" s="146"/>
      <c r="AT172" s="140" t="s">
        <v>139</v>
      </c>
      <c r="AU172" s="140" t="s">
        <v>82</v>
      </c>
      <c r="AV172" s="139" t="s">
        <v>82</v>
      </c>
      <c r="AW172" s="139" t="s">
        <v>34</v>
      </c>
      <c r="AX172" s="139" t="s">
        <v>73</v>
      </c>
      <c r="AY172" s="140" t="s">
        <v>127</v>
      </c>
    </row>
    <row r="173" spans="1:65" s="148" customFormat="1">
      <c r="B173" s="147"/>
      <c r="D173" s="131" t="s">
        <v>139</v>
      </c>
      <c r="E173" s="149" t="s">
        <v>21</v>
      </c>
      <c r="F173" s="150" t="s">
        <v>143</v>
      </c>
      <c r="H173" s="151">
        <v>2.5539999999999998</v>
      </c>
      <c r="I173" s="152"/>
      <c r="L173" s="147"/>
      <c r="M173" s="153"/>
      <c r="N173" s="154"/>
      <c r="O173" s="154"/>
      <c r="P173" s="154"/>
      <c r="Q173" s="154"/>
      <c r="R173" s="154"/>
      <c r="S173" s="154"/>
      <c r="T173" s="155"/>
      <c r="AT173" s="149" t="s">
        <v>139</v>
      </c>
      <c r="AU173" s="149" t="s">
        <v>82</v>
      </c>
      <c r="AV173" s="148" t="s">
        <v>135</v>
      </c>
      <c r="AW173" s="148" t="s">
        <v>34</v>
      </c>
      <c r="AX173" s="148" t="s">
        <v>80</v>
      </c>
      <c r="AY173" s="149" t="s">
        <v>127</v>
      </c>
    </row>
    <row r="174" spans="1:65" s="283" customFormat="1" ht="24.2" customHeight="1">
      <c r="A174" s="23"/>
      <c r="B174" s="22"/>
      <c r="C174" s="114" t="s">
        <v>242</v>
      </c>
      <c r="D174" s="114" t="s">
        <v>130</v>
      </c>
      <c r="E174" s="115" t="s">
        <v>243</v>
      </c>
      <c r="F174" s="116" t="s">
        <v>244</v>
      </c>
      <c r="G174" s="117" t="s">
        <v>221</v>
      </c>
      <c r="H174" s="118">
        <v>0.12</v>
      </c>
      <c r="I174" s="119"/>
      <c r="J174" s="120">
        <f>ROUND(I174*H174,2)</f>
        <v>0</v>
      </c>
      <c r="K174" s="116" t="s">
        <v>134</v>
      </c>
      <c r="L174" s="22"/>
      <c r="M174" s="313" t="s">
        <v>21</v>
      </c>
      <c r="N174" s="121" t="s">
        <v>44</v>
      </c>
      <c r="O174" s="45"/>
      <c r="P174" s="122">
        <f>O174*H174</f>
        <v>0</v>
      </c>
      <c r="Q174" s="122">
        <v>0</v>
      </c>
      <c r="R174" s="122">
        <f>Q174*H174</f>
        <v>0</v>
      </c>
      <c r="S174" s="122">
        <v>0</v>
      </c>
      <c r="T174" s="123">
        <f>S174*H174</f>
        <v>0</v>
      </c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R174" s="314" t="s">
        <v>135</v>
      </c>
      <c r="AT174" s="314" t="s">
        <v>130</v>
      </c>
      <c r="AU174" s="314" t="s">
        <v>82</v>
      </c>
      <c r="AY174" s="280" t="s">
        <v>127</v>
      </c>
      <c r="BE174" s="315">
        <f>IF(N174="základní",J174,0)</f>
        <v>0</v>
      </c>
      <c r="BF174" s="315">
        <f>IF(N174="snížená",J174,0)</f>
        <v>0</v>
      </c>
      <c r="BG174" s="315">
        <f>IF(N174="zákl. přenesená",J174,0)</f>
        <v>0</v>
      </c>
      <c r="BH174" s="315">
        <f>IF(N174="sníž. přenesená",J174,0)</f>
        <v>0</v>
      </c>
      <c r="BI174" s="315">
        <f>IF(N174="nulová",J174,0)</f>
        <v>0</v>
      </c>
      <c r="BJ174" s="280" t="s">
        <v>80</v>
      </c>
      <c r="BK174" s="315">
        <f>ROUND(I174*H174,2)</f>
        <v>0</v>
      </c>
      <c r="BL174" s="280" t="s">
        <v>135</v>
      </c>
      <c r="BM174" s="314" t="s">
        <v>245</v>
      </c>
    </row>
    <row r="175" spans="1:65" s="283" customFormat="1">
      <c r="A175" s="23"/>
      <c r="B175" s="22"/>
      <c r="C175" s="23"/>
      <c r="D175" s="124" t="s">
        <v>137</v>
      </c>
      <c r="E175" s="23"/>
      <c r="F175" s="125" t="s">
        <v>246</v>
      </c>
      <c r="G175" s="23"/>
      <c r="H175" s="23"/>
      <c r="I175" s="126"/>
      <c r="J175" s="23"/>
      <c r="K175" s="23"/>
      <c r="L175" s="22"/>
      <c r="M175" s="127"/>
      <c r="N175" s="128"/>
      <c r="O175" s="45"/>
      <c r="P175" s="45"/>
      <c r="Q175" s="45"/>
      <c r="R175" s="45"/>
      <c r="S175" s="45"/>
      <c r="T175" s="46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T175" s="280" t="s">
        <v>137</v>
      </c>
      <c r="AU175" s="280" t="s">
        <v>82</v>
      </c>
    </row>
    <row r="176" spans="1:65" s="139" customFormat="1">
      <c r="B176" s="138"/>
      <c r="D176" s="131" t="s">
        <v>139</v>
      </c>
      <c r="E176" s="140" t="s">
        <v>21</v>
      </c>
      <c r="F176" s="141" t="s">
        <v>247</v>
      </c>
      <c r="H176" s="142">
        <v>0.12</v>
      </c>
      <c r="I176" s="143"/>
      <c r="L176" s="138"/>
      <c r="M176" s="144"/>
      <c r="N176" s="145"/>
      <c r="O176" s="145"/>
      <c r="P176" s="145"/>
      <c r="Q176" s="145"/>
      <c r="R176" s="145"/>
      <c r="S176" s="145"/>
      <c r="T176" s="146"/>
      <c r="AT176" s="140" t="s">
        <v>139</v>
      </c>
      <c r="AU176" s="140" t="s">
        <v>82</v>
      </c>
      <c r="AV176" s="139" t="s">
        <v>82</v>
      </c>
      <c r="AW176" s="139" t="s">
        <v>34</v>
      </c>
      <c r="AX176" s="139" t="s">
        <v>73</v>
      </c>
      <c r="AY176" s="140" t="s">
        <v>127</v>
      </c>
    </row>
    <row r="177" spans="1:65" s="148" customFormat="1">
      <c r="B177" s="147"/>
      <c r="D177" s="131" t="s">
        <v>139</v>
      </c>
      <c r="E177" s="149" t="s">
        <v>21</v>
      </c>
      <c r="F177" s="150" t="s">
        <v>143</v>
      </c>
      <c r="H177" s="151">
        <v>0.12</v>
      </c>
      <c r="I177" s="152"/>
      <c r="L177" s="147"/>
      <c r="M177" s="153"/>
      <c r="N177" s="154"/>
      <c r="O177" s="154"/>
      <c r="P177" s="154"/>
      <c r="Q177" s="154"/>
      <c r="R177" s="154"/>
      <c r="S177" s="154"/>
      <c r="T177" s="155"/>
      <c r="AT177" s="149" t="s">
        <v>139</v>
      </c>
      <c r="AU177" s="149" t="s">
        <v>82</v>
      </c>
      <c r="AV177" s="148" t="s">
        <v>135</v>
      </c>
      <c r="AW177" s="148" t="s">
        <v>34</v>
      </c>
      <c r="AX177" s="148" t="s">
        <v>80</v>
      </c>
      <c r="AY177" s="149" t="s">
        <v>127</v>
      </c>
    </row>
    <row r="178" spans="1:65" s="103" customFormat="1" ht="22.9" customHeight="1">
      <c r="B178" s="102"/>
      <c r="D178" s="104" t="s">
        <v>72</v>
      </c>
      <c r="E178" s="112" t="s">
        <v>248</v>
      </c>
      <c r="F178" s="112" t="s">
        <v>249</v>
      </c>
      <c r="I178" s="106"/>
      <c r="J178" s="113">
        <f>BK178</f>
        <v>0</v>
      </c>
      <c r="L178" s="102"/>
      <c r="M178" s="108"/>
      <c r="N178" s="109"/>
      <c r="O178" s="109"/>
      <c r="P178" s="110">
        <f>SUM(P179:P180)</f>
        <v>0</v>
      </c>
      <c r="Q178" s="109"/>
      <c r="R178" s="110">
        <f>SUM(R179:R180)</f>
        <v>0</v>
      </c>
      <c r="S178" s="109"/>
      <c r="T178" s="111">
        <f>SUM(T179:T180)</f>
        <v>0</v>
      </c>
      <c r="AR178" s="104" t="s">
        <v>80</v>
      </c>
      <c r="AT178" s="311" t="s">
        <v>72</v>
      </c>
      <c r="AU178" s="311" t="s">
        <v>80</v>
      </c>
      <c r="AY178" s="104" t="s">
        <v>127</v>
      </c>
      <c r="BK178" s="312">
        <f>SUM(BK179:BK180)</f>
        <v>0</v>
      </c>
    </row>
    <row r="179" spans="1:65" s="283" customFormat="1" ht="37.9" customHeight="1">
      <c r="A179" s="23"/>
      <c r="B179" s="22"/>
      <c r="C179" s="114" t="s">
        <v>250</v>
      </c>
      <c r="D179" s="114" t="s">
        <v>130</v>
      </c>
      <c r="E179" s="115" t="s">
        <v>251</v>
      </c>
      <c r="F179" s="116" t="s">
        <v>252</v>
      </c>
      <c r="G179" s="117" t="s">
        <v>221</v>
      </c>
      <c r="H179" s="118">
        <v>0.88100000000000001</v>
      </c>
      <c r="I179" s="119"/>
      <c r="J179" s="120">
        <f>ROUND(I179*H179,2)</f>
        <v>0</v>
      </c>
      <c r="K179" s="116" t="s">
        <v>134</v>
      </c>
      <c r="L179" s="22"/>
      <c r="M179" s="313" t="s">
        <v>21</v>
      </c>
      <c r="N179" s="121" t="s">
        <v>44</v>
      </c>
      <c r="O179" s="45"/>
      <c r="P179" s="122">
        <f>O179*H179</f>
        <v>0</v>
      </c>
      <c r="Q179" s="122">
        <v>0</v>
      </c>
      <c r="R179" s="122">
        <f>Q179*H179</f>
        <v>0</v>
      </c>
      <c r="S179" s="122">
        <v>0</v>
      </c>
      <c r="T179" s="123">
        <f>S179*H179</f>
        <v>0</v>
      </c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R179" s="314" t="s">
        <v>135</v>
      </c>
      <c r="AT179" s="314" t="s">
        <v>130</v>
      </c>
      <c r="AU179" s="314" t="s">
        <v>82</v>
      </c>
      <c r="AY179" s="280" t="s">
        <v>127</v>
      </c>
      <c r="BE179" s="315">
        <f>IF(N179="základní",J179,0)</f>
        <v>0</v>
      </c>
      <c r="BF179" s="315">
        <f>IF(N179="snížená",J179,0)</f>
        <v>0</v>
      </c>
      <c r="BG179" s="315">
        <f>IF(N179="zákl. přenesená",J179,0)</f>
        <v>0</v>
      </c>
      <c r="BH179" s="315">
        <f>IF(N179="sníž. přenesená",J179,0)</f>
        <v>0</v>
      </c>
      <c r="BI179" s="315">
        <f>IF(N179="nulová",J179,0)</f>
        <v>0</v>
      </c>
      <c r="BJ179" s="280" t="s">
        <v>80</v>
      </c>
      <c r="BK179" s="315">
        <f>ROUND(I179*H179,2)</f>
        <v>0</v>
      </c>
      <c r="BL179" s="280" t="s">
        <v>135</v>
      </c>
      <c r="BM179" s="314" t="s">
        <v>253</v>
      </c>
    </row>
    <row r="180" spans="1:65" s="283" customFormat="1">
      <c r="A180" s="23"/>
      <c r="B180" s="22"/>
      <c r="C180" s="23"/>
      <c r="D180" s="124" t="s">
        <v>137</v>
      </c>
      <c r="E180" s="23"/>
      <c r="F180" s="125" t="s">
        <v>254</v>
      </c>
      <c r="G180" s="23"/>
      <c r="H180" s="23"/>
      <c r="I180" s="126"/>
      <c r="J180" s="23"/>
      <c r="K180" s="23"/>
      <c r="L180" s="22"/>
      <c r="M180" s="127"/>
      <c r="N180" s="128"/>
      <c r="O180" s="45"/>
      <c r="P180" s="45"/>
      <c r="Q180" s="45"/>
      <c r="R180" s="45"/>
      <c r="S180" s="45"/>
      <c r="T180" s="46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T180" s="280" t="s">
        <v>137</v>
      </c>
      <c r="AU180" s="280" t="s">
        <v>82</v>
      </c>
    </row>
    <row r="181" spans="1:65" s="103" customFormat="1" ht="25.9" customHeight="1">
      <c r="B181" s="102"/>
      <c r="D181" s="104" t="s">
        <v>72</v>
      </c>
      <c r="E181" s="105" t="s">
        <v>255</v>
      </c>
      <c r="F181" s="105" t="s">
        <v>256</v>
      </c>
      <c r="I181" s="106"/>
      <c r="J181" s="107">
        <f>BK181</f>
        <v>0</v>
      </c>
      <c r="L181" s="102"/>
      <c r="M181" s="108"/>
      <c r="N181" s="109"/>
      <c r="O181" s="109"/>
      <c r="P181" s="110">
        <f>P182+P186+P197+P204+P212+P217+P239+P268+P309</f>
        <v>0</v>
      </c>
      <c r="Q181" s="109"/>
      <c r="R181" s="110">
        <f>R182+R186+R197+R204+R212+R217+R239+R268+R309</f>
        <v>0.48983569999999999</v>
      </c>
      <c r="S181" s="109"/>
      <c r="T181" s="111">
        <f>T182+T186+T197+T204+T212+T217+T239+T268+T309</f>
        <v>0.12442657000000001</v>
      </c>
      <c r="AR181" s="104" t="s">
        <v>82</v>
      </c>
      <c r="AT181" s="311" t="s">
        <v>72</v>
      </c>
      <c r="AU181" s="311" t="s">
        <v>73</v>
      </c>
      <c r="AY181" s="104" t="s">
        <v>127</v>
      </c>
      <c r="BK181" s="312">
        <f>BK182+BK186+BK197+BK204+BK212+BK217+BK239+BK268+BK309</f>
        <v>0</v>
      </c>
    </row>
    <row r="182" spans="1:65" s="103" customFormat="1" ht="22.9" customHeight="1">
      <c r="B182" s="102"/>
      <c r="D182" s="104" t="s">
        <v>72</v>
      </c>
      <c r="E182" s="112" t="s">
        <v>257</v>
      </c>
      <c r="F182" s="112" t="s">
        <v>258</v>
      </c>
      <c r="I182" s="106"/>
      <c r="J182" s="113">
        <f>BK182</f>
        <v>0</v>
      </c>
      <c r="L182" s="102"/>
      <c r="M182" s="108"/>
      <c r="N182" s="109"/>
      <c r="O182" s="109"/>
      <c r="P182" s="110">
        <f>SUM(P183:P185)</f>
        <v>0</v>
      </c>
      <c r="Q182" s="109"/>
      <c r="R182" s="110">
        <f>SUM(R183:R185)</f>
        <v>1.6800000000000001E-3</v>
      </c>
      <c r="S182" s="109"/>
      <c r="T182" s="111">
        <f>SUM(T183:T185)</f>
        <v>0</v>
      </c>
      <c r="AR182" s="104" t="s">
        <v>82</v>
      </c>
      <c r="AT182" s="311" t="s">
        <v>72</v>
      </c>
      <c r="AU182" s="311" t="s">
        <v>80</v>
      </c>
      <c r="AY182" s="104" t="s">
        <v>127</v>
      </c>
      <c r="BK182" s="312">
        <f>SUM(BK183:BK185)</f>
        <v>0</v>
      </c>
    </row>
    <row r="183" spans="1:65" s="283" customFormat="1" ht="16.5" customHeight="1">
      <c r="A183" s="23"/>
      <c r="B183" s="22"/>
      <c r="C183" s="114" t="s">
        <v>259</v>
      </c>
      <c r="D183" s="114" t="s">
        <v>130</v>
      </c>
      <c r="E183" s="115" t="s">
        <v>260</v>
      </c>
      <c r="F183" s="116" t="s">
        <v>261</v>
      </c>
      <c r="G183" s="117" t="s">
        <v>207</v>
      </c>
      <c r="H183" s="118">
        <v>1</v>
      </c>
      <c r="I183" s="119"/>
      <c r="J183" s="120">
        <f>ROUND(I183*H183,2)</f>
        <v>0</v>
      </c>
      <c r="K183" s="116" t="s">
        <v>21</v>
      </c>
      <c r="L183" s="22"/>
      <c r="M183" s="313" t="s">
        <v>21</v>
      </c>
      <c r="N183" s="121" t="s">
        <v>44</v>
      </c>
      <c r="O183" s="45"/>
      <c r="P183" s="122">
        <f>O183*H183</f>
        <v>0</v>
      </c>
      <c r="Q183" s="122">
        <v>1.6800000000000001E-3</v>
      </c>
      <c r="R183" s="122">
        <f>Q183*H183</f>
        <v>1.6800000000000001E-3</v>
      </c>
      <c r="S183" s="122">
        <v>0</v>
      </c>
      <c r="T183" s="123">
        <f>S183*H183</f>
        <v>0</v>
      </c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R183" s="314" t="s">
        <v>230</v>
      </c>
      <c r="AT183" s="314" t="s">
        <v>130</v>
      </c>
      <c r="AU183" s="314" t="s">
        <v>82</v>
      </c>
      <c r="AY183" s="280" t="s">
        <v>127</v>
      </c>
      <c r="BE183" s="315">
        <f>IF(N183="základní",J183,0)</f>
        <v>0</v>
      </c>
      <c r="BF183" s="315">
        <f>IF(N183="snížená",J183,0)</f>
        <v>0</v>
      </c>
      <c r="BG183" s="315">
        <f>IF(N183="zákl. přenesená",J183,0)</f>
        <v>0</v>
      </c>
      <c r="BH183" s="315">
        <f>IF(N183="sníž. přenesená",J183,0)</f>
        <v>0</v>
      </c>
      <c r="BI183" s="315">
        <f>IF(N183="nulová",J183,0)</f>
        <v>0</v>
      </c>
      <c r="BJ183" s="280" t="s">
        <v>80</v>
      </c>
      <c r="BK183" s="315">
        <f>ROUND(I183*H183,2)</f>
        <v>0</v>
      </c>
      <c r="BL183" s="280" t="s">
        <v>230</v>
      </c>
      <c r="BM183" s="314" t="s">
        <v>262</v>
      </c>
    </row>
    <row r="184" spans="1:65" s="139" customFormat="1">
      <c r="B184" s="138"/>
      <c r="D184" s="131" t="s">
        <v>139</v>
      </c>
      <c r="E184" s="140" t="s">
        <v>21</v>
      </c>
      <c r="F184" s="141" t="s">
        <v>209</v>
      </c>
      <c r="H184" s="142">
        <v>1</v>
      </c>
      <c r="I184" s="143"/>
      <c r="L184" s="138"/>
      <c r="M184" s="144"/>
      <c r="N184" s="145"/>
      <c r="O184" s="145"/>
      <c r="P184" s="145"/>
      <c r="Q184" s="145"/>
      <c r="R184" s="145"/>
      <c r="S184" s="145"/>
      <c r="T184" s="146"/>
      <c r="AT184" s="140" t="s">
        <v>139</v>
      </c>
      <c r="AU184" s="140" t="s">
        <v>82</v>
      </c>
      <c r="AV184" s="139" t="s">
        <v>82</v>
      </c>
      <c r="AW184" s="139" t="s">
        <v>34</v>
      </c>
      <c r="AX184" s="139" t="s">
        <v>73</v>
      </c>
      <c r="AY184" s="140" t="s">
        <v>127</v>
      </c>
    </row>
    <row r="185" spans="1:65" s="148" customFormat="1">
      <c r="B185" s="147"/>
      <c r="D185" s="131" t="s">
        <v>139</v>
      </c>
      <c r="E185" s="149" t="s">
        <v>21</v>
      </c>
      <c r="F185" s="150" t="s">
        <v>143</v>
      </c>
      <c r="H185" s="151">
        <v>1</v>
      </c>
      <c r="I185" s="152"/>
      <c r="L185" s="147"/>
      <c r="M185" s="153"/>
      <c r="N185" s="154"/>
      <c r="O185" s="154"/>
      <c r="P185" s="154"/>
      <c r="Q185" s="154"/>
      <c r="R185" s="154"/>
      <c r="S185" s="154"/>
      <c r="T185" s="155"/>
      <c r="AT185" s="149" t="s">
        <v>139</v>
      </c>
      <c r="AU185" s="149" t="s">
        <v>82</v>
      </c>
      <c r="AV185" s="148" t="s">
        <v>135</v>
      </c>
      <c r="AW185" s="148" t="s">
        <v>34</v>
      </c>
      <c r="AX185" s="148" t="s">
        <v>80</v>
      </c>
      <c r="AY185" s="149" t="s">
        <v>127</v>
      </c>
    </row>
    <row r="186" spans="1:65" s="103" customFormat="1" ht="22.9" customHeight="1">
      <c r="B186" s="102"/>
      <c r="D186" s="104" t="s">
        <v>72</v>
      </c>
      <c r="E186" s="112" t="s">
        <v>263</v>
      </c>
      <c r="F186" s="112" t="s">
        <v>264</v>
      </c>
      <c r="I186" s="106"/>
      <c r="J186" s="113">
        <f>BK186</f>
        <v>0</v>
      </c>
      <c r="L186" s="102"/>
      <c r="M186" s="108"/>
      <c r="N186" s="109"/>
      <c r="O186" s="109"/>
      <c r="P186" s="110">
        <f>SUM(P187:P196)</f>
        <v>0</v>
      </c>
      <c r="Q186" s="109"/>
      <c r="R186" s="110">
        <f>SUM(R187:R196)</f>
        <v>1E-4</v>
      </c>
      <c r="S186" s="109"/>
      <c r="T186" s="111">
        <f>SUM(T187:T196)</f>
        <v>6.9460000000000008E-2</v>
      </c>
      <c r="AR186" s="104" t="s">
        <v>82</v>
      </c>
      <c r="AT186" s="311" t="s">
        <v>72</v>
      </c>
      <c r="AU186" s="311" t="s">
        <v>80</v>
      </c>
      <c r="AY186" s="104" t="s">
        <v>127</v>
      </c>
      <c r="BK186" s="312">
        <f>SUM(BK187:BK196)</f>
        <v>0</v>
      </c>
    </row>
    <row r="187" spans="1:65" s="283" customFormat="1" ht="24.2" customHeight="1">
      <c r="A187" s="23"/>
      <c r="B187" s="22"/>
      <c r="C187" s="114" t="s">
        <v>7</v>
      </c>
      <c r="D187" s="114" t="s">
        <v>130</v>
      </c>
      <c r="E187" s="115" t="s">
        <v>265</v>
      </c>
      <c r="F187" s="116" t="s">
        <v>266</v>
      </c>
      <c r="G187" s="117" t="s">
        <v>267</v>
      </c>
      <c r="H187" s="118">
        <v>1</v>
      </c>
      <c r="I187" s="119"/>
      <c r="J187" s="120">
        <f>ROUND(I187*H187,2)</f>
        <v>0</v>
      </c>
      <c r="K187" s="116" t="s">
        <v>21</v>
      </c>
      <c r="L187" s="22"/>
      <c r="M187" s="313" t="s">
        <v>21</v>
      </c>
      <c r="N187" s="121" t="s">
        <v>44</v>
      </c>
      <c r="O187" s="45"/>
      <c r="P187" s="122">
        <f>O187*H187</f>
        <v>0</v>
      </c>
      <c r="Q187" s="122">
        <v>0</v>
      </c>
      <c r="R187" s="122">
        <f>Q187*H187</f>
        <v>0</v>
      </c>
      <c r="S187" s="122">
        <v>0</v>
      </c>
      <c r="T187" s="123">
        <f>S187*H187</f>
        <v>0</v>
      </c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R187" s="314" t="s">
        <v>230</v>
      </c>
      <c r="AT187" s="314" t="s">
        <v>130</v>
      </c>
      <c r="AU187" s="314" t="s">
        <v>82</v>
      </c>
      <c r="AY187" s="280" t="s">
        <v>127</v>
      </c>
      <c r="BE187" s="315">
        <f>IF(N187="základní",J187,0)</f>
        <v>0</v>
      </c>
      <c r="BF187" s="315">
        <f>IF(N187="snížená",J187,0)</f>
        <v>0</v>
      </c>
      <c r="BG187" s="315">
        <f>IF(N187="zákl. přenesená",J187,0)</f>
        <v>0</v>
      </c>
      <c r="BH187" s="315">
        <f>IF(N187="sníž. přenesená",J187,0)</f>
        <v>0</v>
      </c>
      <c r="BI187" s="315">
        <f>IF(N187="nulová",J187,0)</f>
        <v>0</v>
      </c>
      <c r="BJ187" s="280" t="s">
        <v>80</v>
      </c>
      <c r="BK187" s="315">
        <f>ROUND(I187*H187,2)</f>
        <v>0</v>
      </c>
      <c r="BL187" s="280" t="s">
        <v>230</v>
      </c>
      <c r="BM187" s="314" t="s">
        <v>268</v>
      </c>
    </row>
    <row r="188" spans="1:65" s="283" customFormat="1" ht="29.25">
      <c r="A188" s="23"/>
      <c r="B188" s="22"/>
      <c r="C188" s="23"/>
      <c r="D188" s="131" t="s">
        <v>269</v>
      </c>
      <c r="E188" s="23"/>
      <c r="F188" s="156" t="s">
        <v>671</v>
      </c>
      <c r="G188" s="23"/>
      <c r="H188" s="23"/>
      <c r="I188" s="126"/>
      <c r="J188" s="23"/>
      <c r="K188" s="23"/>
      <c r="L188" s="22"/>
      <c r="M188" s="127"/>
      <c r="N188" s="128"/>
      <c r="O188" s="45"/>
      <c r="P188" s="45"/>
      <c r="Q188" s="45"/>
      <c r="R188" s="45"/>
      <c r="S188" s="45"/>
      <c r="T188" s="46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T188" s="280" t="s">
        <v>269</v>
      </c>
      <c r="AU188" s="280" t="s">
        <v>82</v>
      </c>
    </row>
    <row r="189" spans="1:65" s="139" customFormat="1">
      <c r="B189" s="138"/>
      <c r="D189" s="131" t="s">
        <v>139</v>
      </c>
      <c r="E189" s="140" t="s">
        <v>21</v>
      </c>
      <c r="F189" s="141" t="s">
        <v>209</v>
      </c>
      <c r="H189" s="142">
        <v>1</v>
      </c>
      <c r="I189" s="143"/>
      <c r="L189" s="138"/>
      <c r="M189" s="144"/>
      <c r="N189" s="145"/>
      <c r="O189" s="145"/>
      <c r="P189" s="145"/>
      <c r="Q189" s="145"/>
      <c r="R189" s="145"/>
      <c r="S189" s="145"/>
      <c r="T189" s="146"/>
      <c r="AT189" s="140" t="s">
        <v>139</v>
      </c>
      <c r="AU189" s="140" t="s">
        <v>82</v>
      </c>
      <c r="AV189" s="139" t="s">
        <v>82</v>
      </c>
      <c r="AW189" s="139" t="s">
        <v>34</v>
      </c>
      <c r="AX189" s="139" t="s">
        <v>73</v>
      </c>
      <c r="AY189" s="140" t="s">
        <v>127</v>
      </c>
    </row>
    <row r="190" spans="1:65" s="148" customFormat="1">
      <c r="B190" s="147"/>
      <c r="D190" s="131" t="s">
        <v>139</v>
      </c>
      <c r="E190" s="149" t="s">
        <v>21</v>
      </c>
      <c r="F190" s="150" t="s">
        <v>143</v>
      </c>
      <c r="H190" s="151">
        <v>1</v>
      </c>
      <c r="I190" s="152"/>
      <c r="L190" s="147"/>
      <c r="M190" s="153"/>
      <c r="N190" s="154"/>
      <c r="O190" s="154"/>
      <c r="P190" s="154"/>
      <c r="Q190" s="154"/>
      <c r="R190" s="154"/>
      <c r="S190" s="154"/>
      <c r="T190" s="155"/>
      <c r="AT190" s="149" t="s">
        <v>139</v>
      </c>
      <c r="AU190" s="149" t="s">
        <v>82</v>
      </c>
      <c r="AV190" s="148" t="s">
        <v>135</v>
      </c>
      <c r="AW190" s="148" t="s">
        <v>34</v>
      </c>
      <c r="AX190" s="148" t="s">
        <v>80</v>
      </c>
      <c r="AY190" s="149" t="s">
        <v>127</v>
      </c>
    </row>
    <row r="191" spans="1:65" s="283" customFormat="1" ht="21.75" customHeight="1">
      <c r="A191" s="23"/>
      <c r="B191" s="22"/>
      <c r="C191" s="114" t="s">
        <v>270</v>
      </c>
      <c r="D191" s="114" t="s">
        <v>130</v>
      </c>
      <c r="E191" s="115" t="s">
        <v>271</v>
      </c>
      <c r="F191" s="116" t="s">
        <v>272</v>
      </c>
      <c r="G191" s="117" t="s">
        <v>267</v>
      </c>
      <c r="H191" s="118">
        <v>2</v>
      </c>
      <c r="I191" s="119"/>
      <c r="J191" s="120">
        <f>ROUND(I191*H191,2)</f>
        <v>0</v>
      </c>
      <c r="K191" s="116" t="s">
        <v>21</v>
      </c>
      <c r="L191" s="22"/>
      <c r="M191" s="313" t="s">
        <v>21</v>
      </c>
      <c r="N191" s="121" t="s">
        <v>44</v>
      </c>
      <c r="O191" s="45"/>
      <c r="P191" s="122">
        <f>O191*H191</f>
        <v>0</v>
      </c>
      <c r="Q191" s="122">
        <v>5.0000000000000002E-5</v>
      </c>
      <c r="R191" s="122">
        <f>Q191*H191</f>
        <v>1E-4</v>
      </c>
      <c r="S191" s="122">
        <v>2.5000000000000001E-2</v>
      </c>
      <c r="T191" s="123">
        <f>S191*H191</f>
        <v>0.05</v>
      </c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R191" s="314" t="s">
        <v>230</v>
      </c>
      <c r="AT191" s="314" t="s">
        <v>130</v>
      </c>
      <c r="AU191" s="314" t="s">
        <v>82</v>
      </c>
      <c r="AY191" s="280" t="s">
        <v>127</v>
      </c>
      <c r="BE191" s="315">
        <f>IF(N191="základní",J191,0)</f>
        <v>0</v>
      </c>
      <c r="BF191" s="315">
        <f>IF(N191="snížená",J191,0)</f>
        <v>0</v>
      </c>
      <c r="BG191" s="315">
        <f>IF(N191="zákl. přenesená",J191,0)</f>
        <v>0</v>
      </c>
      <c r="BH191" s="315">
        <f>IF(N191="sníž. přenesená",J191,0)</f>
        <v>0</v>
      </c>
      <c r="BI191" s="315">
        <f>IF(N191="nulová",J191,0)</f>
        <v>0</v>
      </c>
      <c r="BJ191" s="280" t="s">
        <v>80</v>
      </c>
      <c r="BK191" s="315">
        <f>ROUND(I191*H191,2)</f>
        <v>0</v>
      </c>
      <c r="BL191" s="280" t="s">
        <v>230</v>
      </c>
      <c r="BM191" s="314" t="s">
        <v>273</v>
      </c>
    </row>
    <row r="192" spans="1:65" s="139" customFormat="1">
      <c r="B192" s="138"/>
      <c r="D192" s="131" t="s">
        <v>139</v>
      </c>
      <c r="E192" s="140" t="s">
        <v>21</v>
      </c>
      <c r="F192" s="141" t="s">
        <v>274</v>
      </c>
      <c r="H192" s="142">
        <v>2</v>
      </c>
      <c r="I192" s="143"/>
      <c r="L192" s="138"/>
      <c r="M192" s="144"/>
      <c r="N192" s="145"/>
      <c r="O192" s="145"/>
      <c r="P192" s="145"/>
      <c r="Q192" s="145"/>
      <c r="R192" s="145"/>
      <c r="S192" s="145"/>
      <c r="T192" s="146"/>
      <c r="AT192" s="140" t="s">
        <v>139</v>
      </c>
      <c r="AU192" s="140" t="s">
        <v>82</v>
      </c>
      <c r="AV192" s="139" t="s">
        <v>82</v>
      </c>
      <c r="AW192" s="139" t="s">
        <v>34</v>
      </c>
      <c r="AX192" s="139" t="s">
        <v>73</v>
      </c>
      <c r="AY192" s="140" t="s">
        <v>127</v>
      </c>
    </row>
    <row r="193" spans="1:65" s="148" customFormat="1">
      <c r="B193" s="147"/>
      <c r="D193" s="131" t="s">
        <v>139</v>
      </c>
      <c r="E193" s="149" t="s">
        <v>21</v>
      </c>
      <c r="F193" s="150" t="s">
        <v>143</v>
      </c>
      <c r="H193" s="151">
        <v>2</v>
      </c>
      <c r="I193" s="152"/>
      <c r="L193" s="147"/>
      <c r="M193" s="153"/>
      <c r="N193" s="154"/>
      <c r="O193" s="154"/>
      <c r="P193" s="154"/>
      <c r="Q193" s="154"/>
      <c r="R193" s="154"/>
      <c r="S193" s="154"/>
      <c r="T193" s="155"/>
      <c r="AT193" s="149" t="s">
        <v>139</v>
      </c>
      <c r="AU193" s="149" t="s">
        <v>82</v>
      </c>
      <c r="AV193" s="148" t="s">
        <v>135</v>
      </c>
      <c r="AW193" s="148" t="s">
        <v>34</v>
      </c>
      <c r="AX193" s="148" t="s">
        <v>80</v>
      </c>
      <c r="AY193" s="149" t="s">
        <v>127</v>
      </c>
    </row>
    <row r="194" spans="1:65" s="283" customFormat="1" ht="16.5" customHeight="1">
      <c r="A194" s="23"/>
      <c r="B194" s="22"/>
      <c r="C194" s="114" t="s">
        <v>275</v>
      </c>
      <c r="D194" s="114" t="s">
        <v>130</v>
      </c>
      <c r="E194" s="115" t="s">
        <v>276</v>
      </c>
      <c r="F194" s="116" t="s">
        <v>277</v>
      </c>
      <c r="G194" s="117" t="s">
        <v>267</v>
      </c>
      <c r="H194" s="118">
        <v>1</v>
      </c>
      <c r="I194" s="119"/>
      <c r="J194" s="120">
        <f>ROUND(I194*H194,2)</f>
        <v>0</v>
      </c>
      <c r="K194" s="116" t="s">
        <v>21</v>
      </c>
      <c r="L194" s="22"/>
      <c r="M194" s="313" t="s">
        <v>21</v>
      </c>
      <c r="N194" s="121" t="s">
        <v>44</v>
      </c>
      <c r="O194" s="45"/>
      <c r="P194" s="122">
        <f>O194*H194</f>
        <v>0</v>
      </c>
      <c r="Q194" s="122">
        <v>0</v>
      </c>
      <c r="R194" s="122">
        <f>Q194*H194</f>
        <v>0</v>
      </c>
      <c r="S194" s="122">
        <v>1.9460000000000002E-2</v>
      </c>
      <c r="T194" s="123">
        <f>S194*H194</f>
        <v>1.9460000000000002E-2</v>
      </c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R194" s="314" t="s">
        <v>230</v>
      </c>
      <c r="AT194" s="314" t="s">
        <v>130</v>
      </c>
      <c r="AU194" s="314" t="s">
        <v>82</v>
      </c>
      <c r="AY194" s="280" t="s">
        <v>127</v>
      </c>
      <c r="BE194" s="315">
        <f>IF(N194="základní",J194,0)</f>
        <v>0</v>
      </c>
      <c r="BF194" s="315">
        <f>IF(N194="snížená",J194,0)</f>
        <v>0</v>
      </c>
      <c r="BG194" s="315">
        <f>IF(N194="zákl. přenesená",J194,0)</f>
        <v>0</v>
      </c>
      <c r="BH194" s="315">
        <f>IF(N194="sníž. přenesená",J194,0)</f>
        <v>0</v>
      </c>
      <c r="BI194" s="315">
        <f>IF(N194="nulová",J194,0)</f>
        <v>0</v>
      </c>
      <c r="BJ194" s="280" t="s">
        <v>80</v>
      </c>
      <c r="BK194" s="315">
        <f>ROUND(I194*H194,2)</f>
        <v>0</v>
      </c>
      <c r="BL194" s="280" t="s">
        <v>230</v>
      </c>
      <c r="BM194" s="314" t="s">
        <v>278</v>
      </c>
    </row>
    <row r="195" spans="1:65" s="139" customFormat="1">
      <c r="B195" s="138"/>
      <c r="D195" s="131" t="s">
        <v>139</v>
      </c>
      <c r="E195" s="140" t="s">
        <v>21</v>
      </c>
      <c r="F195" s="141" t="s">
        <v>209</v>
      </c>
      <c r="H195" s="142">
        <v>1</v>
      </c>
      <c r="I195" s="143"/>
      <c r="L195" s="138"/>
      <c r="M195" s="144"/>
      <c r="N195" s="145"/>
      <c r="O195" s="145"/>
      <c r="P195" s="145"/>
      <c r="Q195" s="145"/>
      <c r="R195" s="145"/>
      <c r="S195" s="145"/>
      <c r="T195" s="146"/>
      <c r="AT195" s="140" t="s">
        <v>139</v>
      </c>
      <c r="AU195" s="140" t="s">
        <v>82</v>
      </c>
      <c r="AV195" s="139" t="s">
        <v>82</v>
      </c>
      <c r="AW195" s="139" t="s">
        <v>34</v>
      </c>
      <c r="AX195" s="139" t="s">
        <v>73</v>
      </c>
      <c r="AY195" s="140" t="s">
        <v>127</v>
      </c>
    </row>
    <row r="196" spans="1:65" s="148" customFormat="1">
      <c r="B196" s="147"/>
      <c r="D196" s="131" t="s">
        <v>139</v>
      </c>
      <c r="E196" s="149" t="s">
        <v>21</v>
      </c>
      <c r="F196" s="150" t="s">
        <v>143</v>
      </c>
      <c r="H196" s="151">
        <v>1</v>
      </c>
      <c r="I196" s="152"/>
      <c r="L196" s="147"/>
      <c r="M196" s="153"/>
      <c r="N196" s="154"/>
      <c r="O196" s="154"/>
      <c r="P196" s="154"/>
      <c r="Q196" s="154"/>
      <c r="R196" s="154"/>
      <c r="S196" s="154"/>
      <c r="T196" s="155"/>
      <c r="AT196" s="149" t="s">
        <v>139</v>
      </c>
      <c r="AU196" s="149" t="s">
        <v>82</v>
      </c>
      <c r="AV196" s="148" t="s">
        <v>135</v>
      </c>
      <c r="AW196" s="148" t="s">
        <v>34</v>
      </c>
      <c r="AX196" s="148" t="s">
        <v>80</v>
      </c>
      <c r="AY196" s="149" t="s">
        <v>127</v>
      </c>
    </row>
    <row r="197" spans="1:65" s="103" customFormat="1" ht="22.9" customHeight="1">
      <c r="B197" s="102"/>
      <c r="D197" s="104" t="s">
        <v>72</v>
      </c>
      <c r="E197" s="112" t="s">
        <v>279</v>
      </c>
      <c r="F197" s="112" t="s">
        <v>280</v>
      </c>
      <c r="I197" s="106"/>
      <c r="J197" s="113">
        <f>BK197</f>
        <v>0</v>
      </c>
      <c r="L197" s="102"/>
      <c r="M197" s="108"/>
      <c r="N197" s="109"/>
      <c r="O197" s="109"/>
      <c r="P197" s="110">
        <f>SUM(P198:P203)</f>
        <v>0</v>
      </c>
      <c r="Q197" s="109"/>
      <c r="R197" s="110">
        <f>SUM(R198:R203)</f>
        <v>0</v>
      </c>
      <c r="S197" s="109"/>
      <c r="T197" s="111">
        <f>SUM(T198:T203)</f>
        <v>0</v>
      </c>
      <c r="AR197" s="104" t="s">
        <v>82</v>
      </c>
      <c r="AT197" s="311" t="s">
        <v>72</v>
      </c>
      <c r="AU197" s="311" t="s">
        <v>80</v>
      </c>
      <c r="AY197" s="104" t="s">
        <v>127</v>
      </c>
      <c r="BK197" s="312">
        <f>SUM(BK198:BK203)</f>
        <v>0</v>
      </c>
    </row>
    <row r="198" spans="1:65" s="283" customFormat="1" ht="24.2" customHeight="1">
      <c r="A198" s="23"/>
      <c r="B198" s="22"/>
      <c r="C198" s="114" t="s">
        <v>281</v>
      </c>
      <c r="D198" s="114" t="s">
        <v>130</v>
      </c>
      <c r="E198" s="115" t="s">
        <v>282</v>
      </c>
      <c r="F198" s="116" t="s">
        <v>663</v>
      </c>
      <c r="G198" s="117" t="s">
        <v>267</v>
      </c>
      <c r="H198" s="118">
        <v>1</v>
      </c>
      <c r="I198" s="119"/>
      <c r="J198" s="120">
        <f>ROUND(I198*H198,2)</f>
        <v>0</v>
      </c>
      <c r="K198" s="116" t="s">
        <v>21</v>
      </c>
      <c r="L198" s="22"/>
      <c r="M198" s="313" t="s">
        <v>21</v>
      </c>
      <c r="N198" s="121" t="s">
        <v>44</v>
      </c>
      <c r="O198" s="45"/>
      <c r="P198" s="122">
        <f>O198*H198</f>
        <v>0</v>
      </c>
      <c r="Q198" s="122">
        <v>0</v>
      </c>
      <c r="R198" s="122">
        <f>Q198*H198</f>
        <v>0</v>
      </c>
      <c r="S198" s="122">
        <v>0</v>
      </c>
      <c r="T198" s="123">
        <f>S198*H198</f>
        <v>0</v>
      </c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R198" s="314" t="s">
        <v>230</v>
      </c>
      <c r="AT198" s="314" t="s">
        <v>130</v>
      </c>
      <c r="AU198" s="314" t="s">
        <v>82</v>
      </c>
      <c r="AY198" s="280" t="s">
        <v>127</v>
      </c>
      <c r="BE198" s="315">
        <f>IF(N198="základní",J198,0)</f>
        <v>0</v>
      </c>
      <c r="BF198" s="315">
        <f>IF(N198="snížená",J198,0)</f>
        <v>0</v>
      </c>
      <c r="BG198" s="315">
        <f>IF(N198="zákl. přenesená",J198,0)</f>
        <v>0</v>
      </c>
      <c r="BH198" s="315">
        <f>IF(N198="sníž. přenesená",J198,0)</f>
        <v>0</v>
      </c>
      <c r="BI198" s="315">
        <f>IF(N198="nulová",J198,0)</f>
        <v>0</v>
      </c>
      <c r="BJ198" s="280" t="s">
        <v>80</v>
      </c>
      <c r="BK198" s="315">
        <f>ROUND(I198*H198,2)</f>
        <v>0</v>
      </c>
      <c r="BL198" s="280" t="s">
        <v>230</v>
      </c>
      <c r="BM198" s="314" t="s">
        <v>283</v>
      </c>
    </row>
    <row r="199" spans="1:65" s="139" customFormat="1">
      <c r="B199" s="138"/>
      <c r="D199" s="131" t="s">
        <v>139</v>
      </c>
      <c r="E199" s="140" t="s">
        <v>21</v>
      </c>
      <c r="F199" s="141" t="s">
        <v>209</v>
      </c>
      <c r="H199" s="142">
        <v>1</v>
      </c>
      <c r="I199" s="143"/>
      <c r="L199" s="138"/>
      <c r="M199" s="144"/>
      <c r="N199" s="145"/>
      <c r="O199" s="145"/>
      <c r="P199" s="145"/>
      <c r="Q199" s="145"/>
      <c r="R199" s="145"/>
      <c r="S199" s="145"/>
      <c r="T199" s="146"/>
      <c r="AT199" s="140" t="s">
        <v>139</v>
      </c>
      <c r="AU199" s="140" t="s">
        <v>82</v>
      </c>
      <c r="AV199" s="139" t="s">
        <v>82</v>
      </c>
      <c r="AW199" s="139" t="s">
        <v>34</v>
      </c>
      <c r="AX199" s="139" t="s">
        <v>73</v>
      </c>
      <c r="AY199" s="140" t="s">
        <v>127</v>
      </c>
    </row>
    <row r="200" spans="1:65" s="148" customFormat="1">
      <c r="B200" s="147"/>
      <c r="D200" s="131" t="s">
        <v>139</v>
      </c>
      <c r="E200" s="149" t="s">
        <v>21</v>
      </c>
      <c r="F200" s="150" t="s">
        <v>143</v>
      </c>
      <c r="H200" s="151">
        <v>1</v>
      </c>
      <c r="I200" s="152"/>
      <c r="L200" s="147"/>
      <c r="M200" s="153"/>
      <c r="N200" s="154"/>
      <c r="O200" s="154"/>
      <c r="P200" s="154"/>
      <c r="Q200" s="154"/>
      <c r="R200" s="154"/>
      <c r="S200" s="154"/>
      <c r="T200" s="155"/>
      <c r="AT200" s="149" t="s">
        <v>139</v>
      </c>
      <c r="AU200" s="149" t="s">
        <v>82</v>
      </c>
      <c r="AV200" s="148" t="s">
        <v>135</v>
      </c>
      <c r="AW200" s="148" t="s">
        <v>34</v>
      </c>
      <c r="AX200" s="148" t="s">
        <v>80</v>
      </c>
      <c r="AY200" s="149" t="s">
        <v>127</v>
      </c>
    </row>
    <row r="201" spans="1:65" s="283" customFormat="1" ht="16.5" customHeight="1">
      <c r="A201" s="23"/>
      <c r="B201" s="22"/>
      <c r="C201" s="114" t="s">
        <v>284</v>
      </c>
      <c r="D201" s="114" t="s">
        <v>130</v>
      </c>
      <c r="E201" s="115" t="s">
        <v>285</v>
      </c>
      <c r="F201" s="116" t="s">
        <v>286</v>
      </c>
      <c r="G201" s="117" t="s">
        <v>267</v>
      </c>
      <c r="H201" s="118">
        <v>1</v>
      </c>
      <c r="I201" s="119"/>
      <c r="J201" s="120">
        <f>ROUND(I201*H201,2)</f>
        <v>0</v>
      </c>
      <c r="K201" s="116" t="s">
        <v>21</v>
      </c>
      <c r="L201" s="22"/>
      <c r="M201" s="313" t="s">
        <v>21</v>
      </c>
      <c r="N201" s="121" t="s">
        <v>44</v>
      </c>
      <c r="O201" s="45"/>
      <c r="P201" s="122">
        <f>O201*H201</f>
        <v>0</v>
      </c>
      <c r="Q201" s="122">
        <v>0</v>
      </c>
      <c r="R201" s="122">
        <f>Q201*H201</f>
        <v>0</v>
      </c>
      <c r="S201" s="122">
        <v>0</v>
      </c>
      <c r="T201" s="123">
        <f>S201*H201</f>
        <v>0</v>
      </c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R201" s="314" t="s">
        <v>230</v>
      </c>
      <c r="AT201" s="314" t="s">
        <v>130</v>
      </c>
      <c r="AU201" s="314" t="s">
        <v>82</v>
      </c>
      <c r="AY201" s="280" t="s">
        <v>127</v>
      </c>
      <c r="BE201" s="315">
        <f>IF(N201="základní",J201,0)</f>
        <v>0</v>
      </c>
      <c r="BF201" s="315">
        <f>IF(N201="snížená",J201,0)</f>
        <v>0</v>
      </c>
      <c r="BG201" s="315">
        <f>IF(N201="zákl. přenesená",J201,0)</f>
        <v>0</v>
      </c>
      <c r="BH201" s="315">
        <f>IF(N201="sníž. přenesená",J201,0)</f>
        <v>0</v>
      </c>
      <c r="BI201" s="315">
        <f>IF(N201="nulová",J201,0)</f>
        <v>0</v>
      </c>
      <c r="BJ201" s="280" t="s">
        <v>80</v>
      </c>
      <c r="BK201" s="315">
        <f>ROUND(I201*H201,2)</f>
        <v>0</v>
      </c>
      <c r="BL201" s="280" t="s">
        <v>230</v>
      </c>
      <c r="BM201" s="314" t="s">
        <v>287</v>
      </c>
    </row>
    <row r="202" spans="1:65" s="139" customFormat="1">
      <c r="B202" s="138"/>
      <c r="D202" s="131" t="s">
        <v>139</v>
      </c>
      <c r="E202" s="140" t="s">
        <v>21</v>
      </c>
      <c r="F202" s="141" t="s">
        <v>209</v>
      </c>
      <c r="H202" s="142">
        <v>1</v>
      </c>
      <c r="I202" s="143"/>
      <c r="L202" s="138"/>
      <c r="M202" s="144"/>
      <c r="N202" s="145"/>
      <c r="O202" s="145"/>
      <c r="P202" s="145"/>
      <c r="Q202" s="145"/>
      <c r="R202" s="145"/>
      <c r="S202" s="145"/>
      <c r="T202" s="146"/>
      <c r="AT202" s="140" t="s">
        <v>139</v>
      </c>
      <c r="AU202" s="140" t="s">
        <v>82</v>
      </c>
      <c r="AV202" s="139" t="s">
        <v>82</v>
      </c>
      <c r="AW202" s="139" t="s">
        <v>34</v>
      </c>
      <c r="AX202" s="139" t="s">
        <v>73</v>
      </c>
      <c r="AY202" s="140" t="s">
        <v>127</v>
      </c>
    </row>
    <row r="203" spans="1:65" s="148" customFormat="1">
      <c r="B203" s="147"/>
      <c r="D203" s="131" t="s">
        <v>139</v>
      </c>
      <c r="E203" s="149" t="s">
        <v>21</v>
      </c>
      <c r="F203" s="150" t="s">
        <v>143</v>
      </c>
      <c r="H203" s="151">
        <v>1</v>
      </c>
      <c r="I203" s="152"/>
      <c r="L203" s="147"/>
      <c r="M203" s="153"/>
      <c r="N203" s="154"/>
      <c r="O203" s="154"/>
      <c r="P203" s="154"/>
      <c r="Q203" s="154"/>
      <c r="R203" s="154"/>
      <c r="S203" s="154"/>
      <c r="T203" s="155"/>
      <c r="AT203" s="149" t="s">
        <v>139</v>
      </c>
      <c r="AU203" s="149" t="s">
        <v>82</v>
      </c>
      <c r="AV203" s="148" t="s">
        <v>135</v>
      </c>
      <c r="AW203" s="148" t="s">
        <v>34</v>
      </c>
      <c r="AX203" s="148" t="s">
        <v>80</v>
      </c>
      <c r="AY203" s="149" t="s">
        <v>127</v>
      </c>
    </row>
    <row r="204" spans="1:65" s="103" customFormat="1" ht="22.9" customHeight="1">
      <c r="B204" s="102"/>
      <c r="D204" s="104" t="s">
        <v>72</v>
      </c>
      <c r="E204" s="112" t="s">
        <v>288</v>
      </c>
      <c r="F204" s="112" t="s">
        <v>289</v>
      </c>
      <c r="I204" s="106"/>
      <c r="J204" s="113">
        <f>BK204</f>
        <v>0</v>
      </c>
      <c r="L204" s="102"/>
      <c r="M204" s="108"/>
      <c r="N204" s="109"/>
      <c r="O204" s="109"/>
      <c r="P204" s="110">
        <f>SUM(P205:P211)</f>
        <v>0</v>
      </c>
      <c r="Q204" s="109"/>
      <c r="R204" s="110">
        <f>SUM(R205:R211)</f>
        <v>8.60292E-2</v>
      </c>
      <c r="S204" s="109"/>
      <c r="T204" s="111">
        <f>SUM(T205:T211)</f>
        <v>0</v>
      </c>
      <c r="AR204" s="104" t="s">
        <v>82</v>
      </c>
      <c r="AT204" s="311" t="s">
        <v>72</v>
      </c>
      <c r="AU204" s="311" t="s">
        <v>80</v>
      </c>
      <c r="AY204" s="104" t="s">
        <v>127</v>
      </c>
      <c r="BK204" s="312">
        <f>SUM(BK205:BK211)</f>
        <v>0</v>
      </c>
    </row>
    <row r="205" spans="1:65" s="283" customFormat="1" ht="16.5" customHeight="1">
      <c r="A205" s="23"/>
      <c r="B205" s="22"/>
      <c r="C205" s="114" t="s">
        <v>290</v>
      </c>
      <c r="D205" s="114" t="s">
        <v>130</v>
      </c>
      <c r="E205" s="115" t="s">
        <v>291</v>
      </c>
      <c r="F205" s="116" t="s">
        <v>292</v>
      </c>
      <c r="G205" s="117" t="s">
        <v>133</v>
      </c>
      <c r="H205" s="118">
        <v>3.6520000000000001</v>
      </c>
      <c r="I205" s="119"/>
      <c r="J205" s="120">
        <f>ROUND(I205*H205,2)</f>
        <v>0</v>
      </c>
      <c r="K205" s="116" t="s">
        <v>21</v>
      </c>
      <c r="L205" s="22"/>
      <c r="M205" s="313" t="s">
        <v>21</v>
      </c>
      <c r="N205" s="121" t="s">
        <v>44</v>
      </c>
      <c r="O205" s="45"/>
      <c r="P205" s="122">
        <f>O205*H205</f>
        <v>0</v>
      </c>
      <c r="Q205" s="122">
        <v>1.7100000000000001E-2</v>
      </c>
      <c r="R205" s="122">
        <f>Q205*H205</f>
        <v>6.2449200000000003E-2</v>
      </c>
      <c r="S205" s="122">
        <v>0</v>
      </c>
      <c r="T205" s="123">
        <f>S205*H205</f>
        <v>0</v>
      </c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R205" s="314" t="s">
        <v>230</v>
      </c>
      <c r="AT205" s="314" t="s">
        <v>130</v>
      </c>
      <c r="AU205" s="314" t="s">
        <v>82</v>
      </c>
      <c r="AY205" s="280" t="s">
        <v>127</v>
      </c>
      <c r="BE205" s="315">
        <f>IF(N205="základní",J205,0)</f>
        <v>0</v>
      </c>
      <c r="BF205" s="315">
        <f>IF(N205="snížená",J205,0)</f>
        <v>0</v>
      </c>
      <c r="BG205" s="315">
        <f>IF(N205="zákl. přenesená",J205,0)</f>
        <v>0</v>
      </c>
      <c r="BH205" s="315">
        <f>IF(N205="sníž. přenesená",J205,0)</f>
        <v>0</v>
      </c>
      <c r="BI205" s="315">
        <f>IF(N205="nulová",J205,0)</f>
        <v>0</v>
      </c>
      <c r="BJ205" s="280" t="s">
        <v>80</v>
      </c>
      <c r="BK205" s="315">
        <f>ROUND(I205*H205,2)</f>
        <v>0</v>
      </c>
      <c r="BL205" s="280" t="s">
        <v>230</v>
      </c>
      <c r="BM205" s="314" t="s">
        <v>293</v>
      </c>
    </row>
    <row r="206" spans="1:65" s="139" customFormat="1">
      <c r="B206" s="138"/>
      <c r="D206" s="131" t="s">
        <v>139</v>
      </c>
      <c r="E206" s="140" t="s">
        <v>21</v>
      </c>
      <c r="F206" s="141" t="s">
        <v>294</v>
      </c>
      <c r="H206" s="142">
        <v>3.6520000000000001</v>
      </c>
      <c r="I206" s="143"/>
      <c r="L206" s="138"/>
      <c r="M206" s="144"/>
      <c r="N206" s="145"/>
      <c r="O206" s="145"/>
      <c r="P206" s="145"/>
      <c r="Q206" s="145"/>
      <c r="R206" s="145"/>
      <c r="S206" s="145"/>
      <c r="T206" s="146"/>
      <c r="AT206" s="140" t="s">
        <v>139</v>
      </c>
      <c r="AU206" s="140" t="s">
        <v>82</v>
      </c>
      <c r="AV206" s="139" t="s">
        <v>82</v>
      </c>
      <c r="AW206" s="139" t="s">
        <v>34</v>
      </c>
      <c r="AX206" s="139" t="s">
        <v>73</v>
      </c>
      <c r="AY206" s="140" t="s">
        <v>127</v>
      </c>
    </row>
    <row r="207" spans="1:65" s="148" customFormat="1">
      <c r="B207" s="147"/>
      <c r="D207" s="131" t="s">
        <v>139</v>
      </c>
      <c r="E207" s="149" t="s">
        <v>21</v>
      </c>
      <c r="F207" s="150" t="s">
        <v>143</v>
      </c>
      <c r="H207" s="151">
        <v>3.6520000000000001</v>
      </c>
      <c r="I207" s="152"/>
      <c r="L207" s="147"/>
      <c r="M207" s="153"/>
      <c r="N207" s="154"/>
      <c r="O207" s="154"/>
      <c r="P207" s="154"/>
      <c r="Q207" s="154"/>
      <c r="R207" s="154"/>
      <c r="S207" s="154"/>
      <c r="T207" s="155"/>
      <c r="AT207" s="149" t="s">
        <v>139</v>
      </c>
      <c r="AU207" s="149" t="s">
        <v>82</v>
      </c>
      <c r="AV207" s="148" t="s">
        <v>135</v>
      </c>
      <c r="AW207" s="148" t="s">
        <v>34</v>
      </c>
      <c r="AX207" s="148" t="s">
        <v>80</v>
      </c>
      <c r="AY207" s="149" t="s">
        <v>127</v>
      </c>
    </row>
    <row r="208" spans="1:65" s="283" customFormat="1" ht="93.75" customHeight="1">
      <c r="A208" s="23"/>
      <c r="B208" s="22"/>
      <c r="C208" s="114" t="s">
        <v>295</v>
      </c>
      <c r="D208" s="114" t="s">
        <v>130</v>
      </c>
      <c r="E208" s="115" t="s">
        <v>296</v>
      </c>
      <c r="F208" s="319" t="s">
        <v>664</v>
      </c>
      <c r="G208" s="117" t="s">
        <v>297</v>
      </c>
      <c r="H208" s="118">
        <v>1</v>
      </c>
      <c r="I208" s="119"/>
      <c r="J208" s="120">
        <f>ROUND(I208*H208,2)</f>
        <v>0</v>
      </c>
      <c r="K208" s="116" t="s">
        <v>134</v>
      </c>
      <c r="L208" s="22"/>
      <c r="M208" s="313" t="s">
        <v>21</v>
      </c>
      <c r="N208" s="121" t="s">
        <v>44</v>
      </c>
      <c r="O208" s="45"/>
      <c r="P208" s="122">
        <f>O208*H208</f>
        <v>0</v>
      </c>
      <c r="Q208" s="122">
        <v>2.358E-2</v>
      </c>
      <c r="R208" s="122">
        <f>Q208*H208</f>
        <v>2.358E-2</v>
      </c>
      <c r="S208" s="122">
        <v>0</v>
      </c>
      <c r="T208" s="123">
        <f>S208*H208</f>
        <v>0</v>
      </c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R208" s="314" t="s">
        <v>230</v>
      </c>
      <c r="AT208" s="314" t="s">
        <v>130</v>
      </c>
      <c r="AU208" s="314" t="s">
        <v>82</v>
      </c>
      <c r="AY208" s="280" t="s">
        <v>127</v>
      </c>
      <c r="BE208" s="315">
        <f>IF(N208="základní",J208,0)</f>
        <v>0</v>
      </c>
      <c r="BF208" s="315">
        <f>IF(N208="snížená",J208,0)</f>
        <v>0</v>
      </c>
      <c r="BG208" s="315">
        <f>IF(N208="zákl. přenesená",J208,0)</f>
        <v>0</v>
      </c>
      <c r="BH208" s="315">
        <f>IF(N208="sníž. přenesená",J208,0)</f>
        <v>0</v>
      </c>
      <c r="BI208" s="315">
        <f>IF(N208="nulová",J208,0)</f>
        <v>0</v>
      </c>
      <c r="BJ208" s="280" t="s">
        <v>80</v>
      </c>
      <c r="BK208" s="315">
        <f>ROUND(I208*H208,2)</f>
        <v>0</v>
      </c>
      <c r="BL208" s="280" t="s">
        <v>230</v>
      </c>
      <c r="BM208" s="314" t="s">
        <v>298</v>
      </c>
    </row>
    <row r="209" spans="1:65" s="283" customFormat="1">
      <c r="A209" s="23"/>
      <c r="B209" s="22"/>
      <c r="C209" s="23"/>
      <c r="D209" s="124" t="s">
        <v>137</v>
      </c>
      <c r="E209" s="23"/>
      <c r="F209" s="125" t="s">
        <v>299</v>
      </c>
      <c r="G209" s="23"/>
      <c r="H209" s="23"/>
      <c r="I209" s="126"/>
      <c r="J209" s="23"/>
      <c r="K209" s="23"/>
      <c r="L209" s="22"/>
      <c r="M209" s="127"/>
      <c r="N209" s="128"/>
      <c r="O209" s="45"/>
      <c r="P209" s="45"/>
      <c r="Q209" s="45"/>
      <c r="R209" s="45"/>
      <c r="S209" s="45"/>
      <c r="T209" s="46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T209" s="280" t="s">
        <v>137</v>
      </c>
      <c r="AU209" s="280" t="s">
        <v>82</v>
      </c>
    </row>
    <row r="210" spans="1:65" s="139" customFormat="1">
      <c r="B210" s="138"/>
      <c r="D210" s="131" t="s">
        <v>139</v>
      </c>
      <c r="E210" s="140" t="s">
        <v>21</v>
      </c>
      <c r="F210" s="141" t="s">
        <v>209</v>
      </c>
      <c r="H210" s="142">
        <v>1</v>
      </c>
      <c r="I210" s="143"/>
      <c r="L210" s="138"/>
      <c r="M210" s="144"/>
      <c r="N210" s="145"/>
      <c r="O210" s="145"/>
      <c r="P210" s="145"/>
      <c r="Q210" s="145"/>
      <c r="R210" s="145"/>
      <c r="S210" s="145"/>
      <c r="T210" s="146"/>
      <c r="AT210" s="140" t="s">
        <v>139</v>
      </c>
      <c r="AU210" s="140" t="s">
        <v>82</v>
      </c>
      <c r="AV210" s="139" t="s">
        <v>82</v>
      </c>
      <c r="AW210" s="139" t="s">
        <v>34</v>
      </c>
      <c r="AX210" s="139" t="s">
        <v>73</v>
      </c>
      <c r="AY210" s="140" t="s">
        <v>127</v>
      </c>
    </row>
    <row r="211" spans="1:65" s="148" customFormat="1">
      <c r="B211" s="147"/>
      <c r="D211" s="131" t="s">
        <v>139</v>
      </c>
      <c r="E211" s="149" t="s">
        <v>21</v>
      </c>
      <c r="F211" s="150" t="s">
        <v>143</v>
      </c>
      <c r="H211" s="151">
        <v>1</v>
      </c>
      <c r="I211" s="152"/>
      <c r="L211" s="147"/>
      <c r="M211" s="153"/>
      <c r="N211" s="154"/>
      <c r="O211" s="154"/>
      <c r="P211" s="154"/>
      <c r="Q211" s="154"/>
      <c r="R211" s="154"/>
      <c r="S211" s="154"/>
      <c r="T211" s="155"/>
      <c r="AT211" s="149" t="s">
        <v>139</v>
      </c>
      <c r="AU211" s="149" t="s">
        <v>82</v>
      </c>
      <c r="AV211" s="148" t="s">
        <v>135</v>
      </c>
      <c r="AW211" s="148" t="s">
        <v>34</v>
      </c>
      <c r="AX211" s="148" t="s">
        <v>80</v>
      </c>
      <c r="AY211" s="149" t="s">
        <v>127</v>
      </c>
    </row>
    <row r="212" spans="1:65" s="103" customFormat="1" ht="22.9" customHeight="1">
      <c r="B212" s="102"/>
      <c r="D212" s="104" t="s">
        <v>72</v>
      </c>
      <c r="E212" s="112" t="s">
        <v>300</v>
      </c>
      <c r="F212" s="112" t="s">
        <v>301</v>
      </c>
      <c r="I212" s="106"/>
      <c r="J212" s="113">
        <f>BK212</f>
        <v>0</v>
      </c>
      <c r="L212" s="102"/>
      <c r="M212" s="108"/>
      <c r="N212" s="109"/>
      <c r="O212" s="109"/>
      <c r="P212" s="110">
        <f>SUM(P213:P216)</f>
        <v>0</v>
      </c>
      <c r="Q212" s="109"/>
      <c r="R212" s="110">
        <f>SUM(R213:R216)</f>
        <v>0</v>
      </c>
      <c r="S212" s="109"/>
      <c r="T212" s="111">
        <f>SUM(T213:T216)</f>
        <v>4.8000000000000001E-2</v>
      </c>
      <c r="AR212" s="104" t="s">
        <v>82</v>
      </c>
      <c r="AT212" s="311" t="s">
        <v>72</v>
      </c>
      <c r="AU212" s="311" t="s">
        <v>80</v>
      </c>
      <c r="AY212" s="104" t="s">
        <v>127</v>
      </c>
      <c r="BK212" s="312">
        <f>SUM(BK213:BK216)</f>
        <v>0</v>
      </c>
    </row>
    <row r="213" spans="1:65" s="283" customFormat="1" ht="16.5" customHeight="1">
      <c r="A213" s="23"/>
      <c r="B213" s="22"/>
      <c r="C213" s="114" t="s">
        <v>302</v>
      </c>
      <c r="D213" s="114" t="s">
        <v>130</v>
      </c>
      <c r="E213" s="115" t="s">
        <v>303</v>
      </c>
      <c r="F213" s="116" t="s">
        <v>304</v>
      </c>
      <c r="G213" s="117" t="s">
        <v>297</v>
      </c>
      <c r="H213" s="118">
        <v>2</v>
      </c>
      <c r="I213" s="119"/>
      <c r="J213" s="120">
        <f>ROUND(I213*H213,2)</f>
        <v>0</v>
      </c>
      <c r="K213" s="116" t="s">
        <v>134</v>
      </c>
      <c r="L213" s="22"/>
      <c r="M213" s="313" t="s">
        <v>21</v>
      </c>
      <c r="N213" s="121" t="s">
        <v>44</v>
      </c>
      <c r="O213" s="45"/>
      <c r="P213" s="122">
        <f>O213*H213</f>
        <v>0</v>
      </c>
      <c r="Q213" s="122">
        <v>0</v>
      </c>
      <c r="R213" s="122">
        <f>Q213*H213</f>
        <v>0</v>
      </c>
      <c r="S213" s="122">
        <v>2.4E-2</v>
      </c>
      <c r="T213" s="123">
        <f>S213*H213</f>
        <v>4.8000000000000001E-2</v>
      </c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R213" s="314" t="s">
        <v>230</v>
      </c>
      <c r="AT213" s="314" t="s">
        <v>130</v>
      </c>
      <c r="AU213" s="314" t="s">
        <v>82</v>
      </c>
      <c r="AY213" s="280" t="s">
        <v>127</v>
      </c>
      <c r="BE213" s="315">
        <f>IF(N213="základní",J213,0)</f>
        <v>0</v>
      </c>
      <c r="BF213" s="315">
        <f>IF(N213="snížená",J213,0)</f>
        <v>0</v>
      </c>
      <c r="BG213" s="315">
        <f>IF(N213="zákl. přenesená",J213,0)</f>
        <v>0</v>
      </c>
      <c r="BH213" s="315">
        <f>IF(N213="sníž. přenesená",J213,0)</f>
        <v>0</v>
      </c>
      <c r="BI213" s="315">
        <f>IF(N213="nulová",J213,0)</f>
        <v>0</v>
      </c>
      <c r="BJ213" s="280" t="s">
        <v>80</v>
      </c>
      <c r="BK213" s="315">
        <f>ROUND(I213*H213,2)</f>
        <v>0</v>
      </c>
      <c r="BL213" s="280" t="s">
        <v>230</v>
      </c>
      <c r="BM213" s="314" t="s">
        <v>305</v>
      </c>
    </row>
    <row r="214" spans="1:65" s="283" customFormat="1">
      <c r="A214" s="23"/>
      <c r="B214" s="22"/>
      <c r="C214" s="23"/>
      <c r="D214" s="124" t="s">
        <v>137</v>
      </c>
      <c r="E214" s="23"/>
      <c r="F214" s="125" t="s">
        <v>306</v>
      </c>
      <c r="G214" s="23"/>
      <c r="H214" s="23"/>
      <c r="I214" s="126"/>
      <c r="J214" s="23"/>
      <c r="K214" s="23"/>
      <c r="L214" s="22"/>
      <c r="M214" s="127"/>
      <c r="N214" s="128"/>
      <c r="O214" s="45"/>
      <c r="P214" s="45"/>
      <c r="Q214" s="45"/>
      <c r="R214" s="45"/>
      <c r="S214" s="45"/>
      <c r="T214" s="46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T214" s="280" t="s">
        <v>137</v>
      </c>
      <c r="AU214" s="280" t="s">
        <v>82</v>
      </c>
    </row>
    <row r="215" spans="1:65" s="139" customFormat="1">
      <c r="B215" s="138"/>
      <c r="D215" s="131" t="s">
        <v>139</v>
      </c>
      <c r="E215" s="140" t="s">
        <v>21</v>
      </c>
      <c r="F215" s="141" t="s">
        <v>274</v>
      </c>
      <c r="H215" s="142">
        <v>2</v>
      </c>
      <c r="I215" s="143"/>
      <c r="L215" s="138"/>
      <c r="M215" s="144"/>
      <c r="N215" s="145"/>
      <c r="O215" s="145"/>
      <c r="P215" s="145"/>
      <c r="Q215" s="145"/>
      <c r="R215" s="145"/>
      <c r="S215" s="145"/>
      <c r="T215" s="146"/>
      <c r="AT215" s="140" t="s">
        <v>139</v>
      </c>
      <c r="AU215" s="140" t="s">
        <v>82</v>
      </c>
      <c r="AV215" s="139" t="s">
        <v>82</v>
      </c>
      <c r="AW215" s="139" t="s">
        <v>34</v>
      </c>
      <c r="AX215" s="139" t="s">
        <v>73</v>
      </c>
      <c r="AY215" s="140" t="s">
        <v>127</v>
      </c>
    </row>
    <row r="216" spans="1:65" s="148" customFormat="1">
      <c r="B216" s="147"/>
      <c r="D216" s="131" t="s">
        <v>139</v>
      </c>
      <c r="E216" s="149" t="s">
        <v>21</v>
      </c>
      <c r="F216" s="150" t="s">
        <v>143</v>
      </c>
      <c r="H216" s="151">
        <v>2</v>
      </c>
      <c r="I216" s="152"/>
      <c r="L216" s="147"/>
      <c r="M216" s="153"/>
      <c r="N216" s="154"/>
      <c r="O216" s="154"/>
      <c r="P216" s="154"/>
      <c r="Q216" s="154"/>
      <c r="R216" s="154"/>
      <c r="S216" s="154"/>
      <c r="T216" s="155"/>
      <c r="AT216" s="149" t="s">
        <v>139</v>
      </c>
      <c r="AU216" s="149" t="s">
        <v>82</v>
      </c>
      <c r="AV216" s="148" t="s">
        <v>135</v>
      </c>
      <c r="AW216" s="148" t="s">
        <v>34</v>
      </c>
      <c r="AX216" s="148" t="s">
        <v>80</v>
      </c>
      <c r="AY216" s="149" t="s">
        <v>127</v>
      </c>
    </row>
    <row r="217" spans="1:65" s="103" customFormat="1" ht="22.9" customHeight="1">
      <c r="B217" s="102"/>
      <c r="D217" s="104" t="s">
        <v>72</v>
      </c>
      <c r="E217" s="112" t="s">
        <v>307</v>
      </c>
      <c r="F217" s="112" t="s">
        <v>308</v>
      </c>
      <c r="I217" s="106"/>
      <c r="J217" s="113">
        <f>BK217</f>
        <v>0</v>
      </c>
      <c r="L217" s="102"/>
      <c r="M217" s="108"/>
      <c r="N217" s="109"/>
      <c r="O217" s="109"/>
      <c r="P217" s="110">
        <f>SUM(P218:P238)</f>
        <v>0</v>
      </c>
      <c r="Q217" s="109"/>
      <c r="R217" s="110">
        <f>SUM(R218:R238)</f>
        <v>0</v>
      </c>
      <c r="S217" s="109"/>
      <c r="T217" s="111">
        <f>SUM(T218:T238)</f>
        <v>0</v>
      </c>
      <c r="AR217" s="104" t="s">
        <v>82</v>
      </c>
      <c r="AT217" s="311" t="s">
        <v>72</v>
      </c>
      <c r="AU217" s="311" t="s">
        <v>80</v>
      </c>
      <c r="AY217" s="104" t="s">
        <v>127</v>
      </c>
      <c r="BK217" s="312">
        <f>SUM(BK218:BK238)</f>
        <v>0</v>
      </c>
    </row>
    <row r="218" spans="1:65" s="283" customFormat="1" ht="24.2" customHeight="1">
      <c r="A218" s="23"/>
      <c r="B218" s="22"/>
      <c r="C218" s="114" t="s">
        <v>309</v>
      </c>
      <c r="D218" s="114" t="s">
        <v>130</v>
      </c>
      <c r="E218" s="115" t="s">
        <v>310</v>
      </c>
      <c r="F218" s="116" t="s">
        <v>311</v>
      </c>
      <c r="G218" s="117" t="s">
        <v>297</v>
      </c>
      <c r="H218" s="118">
        <v>1</v>
      </c>
      <c r="I218" s="119"/>
      <c r="J218" s="120">
        <f>ROUND(I218*H218,2)</f>
        <v>0</v>
      </c>
      <c r="K218" s="116" t="s">
        <v>21</v>
      </c>
      <c r="L218" s="22"/>
      <c r="M218" s="313" t="s">
        <v>21</v>
      </c>
      <c r="N218" s="121" t="s">
        <v>44</v>
      </c>
      <c r="O218" s="45"/>
      <c r="P218" s="122">
        <f>O218*H218</f>
        <v>0</v>
      </c>
      <c r="Q218" s="122">
        <v>0</v>
      </c>
      <c r="R218" s="122">
        <f>Q218*H218</f>
        <v>0</v>
      </c>
      <c r="S218" s="122">
        <v>0</v>
      </c>
      <c r="T218" s="123">
        <f>S218*H218</f>
        <v>0</v>
      </c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R218" s="314" t="s">
        <v>230</v>
      </c>
      <c r="AT218" s="314" t="s">
        <v>130</v>
      </c>
      <c r="AU218" s="314" t="s">
        <v>82</v>
      </c>
      <c r="AY218" s="280" t="s">
        <v>127</v>
      </c>
      <c r="BE218" s="315">
        <f>IF(N218="základní",J218,0)</f>
        <v>0</v>
      </c>
      <c r="BF218" s="315">
        <f>IF(N218="snížená",J218,0)</f>
        <v>0</v>
      </c>
      <c r="BG218" s="315">
        <f>IF(N218="zákl. přenesená",J218,0)</f>
        <v>0</v>
      </c>
      <c r="BH218" s="315">
        <f>IF(N218="sníž. přenesená",J218,0)</f>
        <v>0</v>
      </c>
      <c r="BI218" s="315">
        <f>IF(N218="nulová",J218,0)</f>
        <v>0</v>
      </c>
      <c r="BJ218" s="280" t="s">
        <v>80</v>
      </c>
      <c r="BK218" s="315">
        <f>ROUND(I218*H218,2)</f>
        <v>0</v>
      </c>
      <c r="BL218" s="280" t="s">
        <v>230</v>
      </c>
      <c r="BM218" s="314" t="s">
        <v>312</v>
      </c>
    </row>
    <row r="219" spans="1:65" s="139" customFormat="1">
      <c r="B219" s="138"/>
      <c r="D219" s="131" t="s">
        <v>139</v>
      </c>
      <c r="E219" s="140" t="s">
        <v>21</v>
      </c>
      <c r="F219" s="141" t="s">
        <v>209</v>
      </c>
      <c r="H219" s="142">
        <v>1</v>
      </c>
      <c r="I219" s="143"/>
      <c r="L219" s="138"/>
      <c r="M219" s="144"/>
      <c r="N219" s="145"/>
      <c r="O219" s="145"/>
      <c r="P219" s="145"/>
      <c r="Q219" s="145"/>
      <c r="R219" s="145"/>
      <c r="S219" s="145"/>
      <c r="T219" s="146"/>
      <c r="AT219" s="140" t="s">
        <v>139</v>
      </c>
      <c r="AU219" s="140" t="s">
        <v>82</v>
      </c>
      <c r="AV219" s="139" t="s">
        <v>82</v>
      </c>
      <c r="AW219" s="139" t="s">
        <v>34</v>
      </c>
      <c r="AX219" s="139" t="s">
        <v>73</v>
      </c>
      <c r="AY219" s="140" t="s">
        <v>127</v>
      </c>
    </row>
    <row r="220" spans="1:65" s="148" customFormat="1">
      <c r="B220" s="147"/>
      <c r="D220" s="131" t="s">
        <v>139</v>
      </c>
      <c r="E220" s="149" t="s">
        <v>21</v>
      </c>
      <c r="F220" s="150" t="s">
        <v>143</v>
      </c>
      <c r="H220" s="151">
        <v>1</v>
      </c>
      <c r="I220" s="152"/>
      <c r="L220" s="147"/>
      <c r="M220" s="153"/>
      <c r="N220" s="154"/>
      <c r="O220" s="154"/>
      <c r="P220" s="154"/>
      <c r="Q220" s="154"/>
      <c r="R220" s="154"/>
      <c r="S220" s="154"/>
      <c r="T220" s="155"/>
      <c r="AT220" s="149" t="s">
        <v>139</v>
      </c>
      <c r="AU220" s="149" t="s">
        <v>82</v>
      </c>
      <c r="AV220" s="148" t="s">
        <v>135</v>
      </c>
      <c r="AW220" s="148" t="s">
        <v>34</v>
      </c>
      <c r="AX220" s="148" t="s">
        <v>80</v>
      </c>
      <c r="AY220" s="149" t="s">
        <v>127</v>
      </c>
    </row>
    <row r="221" spans="1:65" s="283" customFormat="1" ht="24.2" customHeight="1">
      <c r="A221" s="23"/>
      <c r="B221" s="22"/>
      <c r="C221" s="114" t="s">
        <v>313</v>
      </c>
      <c r="D221" s="114" t="s">
        <v>130</v>
      </c>
      <c r="E221" s="115" t="s">
        <v>314</v>
      </c>
      <c r="F221" s="116" t="s">
        <v>315</v>
      </c>
      <c r="G221" s="117" t="s">
        <v>297</v>
      </c>
      <c r="H221" s="118">
        <v>1</v>
      </c>
      <c r="I221" s="119"/>
      <c r="J221" s="120">
        <f>ROUND(I221*H221,2)</f>
        <v>0</v>
      </c>
      <c r="K221" s="116" t="s">
        <v>21</v>
      </c>
      <c r="L221" s="22"/>
      <c r="M221" s="313" t="s">
        <v>21</v>
      </c>
      <c r="N221" s="121" t="s">
        <v>44</v>
      </c>
      <c r="O221" s="45"/>
      <c r="P221" s="122">
        <f>O221*H221</f>
        <v>0</v>
      </c>
      <c r="Q221" s="122">
        <v>0</v>
      </c>
      <c r="R221" s="122">
        <f>Q221*H221</f>
        <v>0</v>
      </c>
      <c r="S221" s="122">
        <v>0</v>
      </c>
      <c r="T221" s="123">
        <f>S221*H221</f>
        <v>0</v>
      </c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R221" s="314" t="s">
        <v>230</v>
      </c>
      <c r="AT221" s="314" t="s">
        <v>130</v>
      </c>
      <c r="AU221" s="314" t="s">
        <v>82</v>
      </c>
      <c r="AY221" s="280" t="s">
        <v>127</v>
      </c>
      <c r="BE221" s="315">
        <f>IF(N221="základní",J221,0)</f>
        <v>0</v>
      </c>
      <c r="BF221" s="315">
        <f>IF(N221="snížená",J221,0)</f>
        <v>0</v>
      </c>
      <c r="BG221" s="315">
        <f>IF(N221="zákl. přenesená",J221,0)</f>
        <v>0</v>
      </c>
      <c r="BH221" s="315">
        <f>IF(N221="sníž. přenesená",J221,0)</f>
        <v>0</v>
      </c>
      <c r="BI221" s="315">
        <f>IF(N221="nulová",J221,0)</f>
        <v>0</v>
      </c>
      <c r="BJ221" s="280" t="s">
        <v>80</v>
      </c>
      <c r="BK221" s="315">
        <f>ROUND(I221*H221,2)</f>
        <v>0</v>
      </c>
      <c r="BL221" s="280" t="s">
        <v>230</v>
      </c>
      <c r="BM221" s="314" t="s">
        <v>316</v>
      </c>
    </row>
    <row r="222" spans="1:65" s="139" customFormat="1">
      <c r="B222" s="138"/>
      <c r="D222" s="131" t="s">
        <v>139</v>
      </c>
      <c r="E222" s="140" t="s">
        <v>21</v>
      </c>
      <c r="F222" s="141" t="s">
        <v>209</v>
      </c>
      <c r="H222" s="142">
        <v>1</v>
      </c>
      <c r="I222" s="143"/>
      <c r="L222" s="138"/>
      <c r="M222" s="144"/>
      <c r="N222" s="145"/>
      <c r="O222" s="145"/>
      <c r="P222" s="145"/>
      <c r="Q222" s="145"/>
      <c r="R222" s="145"/>
      <c r="S222" s="145"/>
      <c r="T222" s="146"/>
      <c r="AT222" s="140" t="s">
        <v>139</v>
      </c>
      <c r="AU222" s="140" t="s">
        <v>82</v>
      </c>
      <c r="AV222" s="139" t="s">
        <v>82</v>
      </c>
      <c r="AW222" s="139" t="s">
        <v>34</v>
      </c>
      <c r="AX222" s="139" t="s">
        <v>73</v>
      </c>
      <c r="AY222" s="140" t="s">
        <v>127</v>
      </c>
    </row>
    <row r="223" spans="1:65" s="148" customFormat="1">
      <c r="B223" s="147"/>
      <c r="D223" s="131" t="s">
        <v>139</v>
      </c>
      <c r="E223" s="149" t="s">
        <v>21</v>
      </c>
      <c r="F223" s="150" t="s">
        <v>143</v>
      </c>
      <c r="H223" s="151">
        <v>1</v>
      </c>
      <c r="I223" s="152"/>
      <c r="L223" s="147"/>
      <c r="M223" s="153"/>
      <c r="N223" s="154"/>
      <c r="O223" s="154"/>
      <c r="P223" s="154"/>
      <c r="Q223" s="154"/>
      <c r="R223" s="154"/>
      <c r="S223" s="154"/>
      <c r="T223" s="155"/>
      <c r="AT223" s="149" t="s">
        <v>139</v>
      </c>
      <c r="AU223" s="149" t="s">
        <v>82</v>
      </c>
      <c r="AV223" s="148" t="s">
        <v>135</v>
      </c>
      <c r="AW223" s="148" t="s">
        <v>34</v>
      </c>
      <c r="AX223" s="148" t="s">
        <v>80</v>
      </c>
      <c r="AY223" s="149" t="s">
        <v>127</v>
      </c>
    </row>
    <row r="224" spans="1:65" s="283" customFormat="1" ht="24.2" customHeight="1">
      <c r="A224" s="23"/>
      <c r="B224" s="22"/>
      <c r="C224" s="114" t="s">
        <v>317</v>
      </c>
      <c r="D224" s="114" t="s">
        <v>130</v>
      </c>
      <c r="E224" s="115" t="s">
        <v>318</v>
      </c>
      <c r="F224" s="116" t="s">
        <v>319</v>
      </c>
      <c r="G224" s="117" t="s">
        <v>297</v>
      </c>
      <c r="H224" s="118">
        <v>1</v>
      </c>
      <c r="I224" s="119"/>
      <c r="J224" s="120">
        <f>ROUND(I224*H224,2)</f>
        <v>0</v>
      </c>
      <c r="K224" s="116" t="s">
        <v>21</v>
      </c>
      <c r="L224" s="22"/>
      <c r="M224" s="313" t="s">
        <v>21</v>
      </c>
      <c r="N224" s="121" t="s">
        <v>44</v>
      </c>
      <c r="O224" s="45"/>
      <c r="P224" s="122">
        <f>O224*H224</f>
        <v>0</v>
      </c>
      <c r="Q224" s="122">
        <v>0</v>
      </c>
      <c r="R224" s="122">
        <f>Q224*H224</f>
        <v>0</v>
      </c>
      <c r="S224" s="122">
        <v>0</v>
      </c>
      <c r="T224" s="123">
        <f>S224*H224</f>
        <v>0</v>
      </c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R224" s="314" t="s">
        <v>230</v>
      </c>
      <c r="AT224" s="314" t="s">
        <v>130</v>
      </c>
      <c r="AU224" s="314" t="s">
        <v>82</v>
      </c>
      <c r="AY224" s="280" t="s">
        <v>127</v>
      </c>
      <c r="BE224" s="315">
        <f>IF(N224="základní",J224,0)</f>
        <v>0</v>
      </c>
      <c r="BF224" s="315">
        <f>IF(N224="snížená",J224,0)</f>
        <v>0</v>
      </c>
      <c r="BG224" s="315">
        <f>IF(N224="zákl. přenesená",J224,0)</f>
        <v>0</v>
      </c>
      <c r="BH224" s="315">
        <f>IF(N224="sníž. přenesená",J224,0)</f>
        <v>0</v>
      </c>
      <c r="BI224" s="315">
        <f>IF(N224="nulová",J224,0)</f>
        <v>0</v>
      </c>
      <c r="BJ224" s="280" t="s">
        <v>80</v>
      </c>
      <c r="BK224" s="315">
        <f>ROUND(I224*H224,2)</f>
        <v>0</v>
      </c>
      <c r="BL224" s="280" t="s">
        <v>230</v>
      </c>
      <c r="BM224" s="314" t="s">
        <v>320</v>
      </c>
    </row>
    <row r="225" spans="1:65" s="139" customFormat="1">
      <c r="B225" s="138"/>
      <c r="D225" s="131" t="s">
        <v>139</v>
      </c>
      <c r="E225" s="140" t="s">
        <v>21</v>
      </c>
      <c r="F225" s="141" t="s">
        <v>209</v>
      </c>
      <c r="H225" s="142">
        <v>1</v>
      </c>
      <c r="I225" s="143"/>
      <c r="L225" s="138"/>
      <c r="M225" s="144"/>
      <c r="N225" s="145"/>
      <c r="O225" s="145"/>
      <c r="P225" s="145"/>
      <c r="Q225" s="145"/>
      <c r="R225" s="145"/>
      <c r="S225" s="145"/>
      <c r="T225" s="146"/>
      <c r="AT225" s="140" t="s">
        <v>139</v>
      </c>
      <c r="AU225" s="140" t="s">
        <v>82</v>
      </c>
      <c r="AV225" s="139" t="s">
        <v>82</v>
      </c>
      <c r="AW225" s="139" t="s">
        <v>34</v>
      </c>
      <c r="AX225" s="139" t="s">
        <v>73</v>
      </c>
      <c r="AY225" s="140" t="s">
        <v>127</v>
      </c>
    </row>
    <row r="226" spans="1:65" s="148" customFormat="1">
      <c r="B226" s="147"/>
      <c r="D226" s="131" t="s">
        <v>139</v>
      </c>
      <c r="E226" s="149" t="s">
        <v>21</v>
      </c>
      <c r="F226" s="150" t="s">
        <v>143</v>
      </c>
      <c r="H226" s="151">
        <v>1</v>
      </c>
      <c r="I226" s="152"/>
      <c r="L226" s="147"/>
      <c r="M226" s="153"/>
      <c r="N226" s="154"/>
      <c r="O226" s="154"/>
      <c r="P226" s="154"/>
      <c r="Q226" s="154"/>
      <c r="R226" s="154"/>
      <c r="S226" s="154"/>
      <c r="T226" s="155"/>
      <c r="AT226" s="149" t="s">
        <v>139</v>
      </c>
      <c r="AU226" s="149" t="s">
        <v>82</v>
      </c>
      <c r="AV226" s="148" t="s">
        <v>135</v>
      </c>
      <c r="AW226" s="148" t="s">
        <v>34</v>
      </c>
      <c r="AX226" s="148" t="s">
        <v>80</v>
      </c>
      <c r="AY226" s="149" t="s">
        <v>127</v>
      </c>
    </row>
    <row r="227" spans="1:65" s="283" customFormat="1" ht="24.2" customHeight="1">
      <c r="A227" s="23"/>
      <c r="B227" s="22"/>
      <c r="C227" s="114" t="s">
        <v>321</v>
      </c>
      <c r="D227" s="114" t="s">
        <v>130</v>
      </c>
      <c r="E227" s="115" t="s">
        <v>322</v>
      </c>
      <c r="F227" s="116" t="s">
        <v>323</v>
      </c>
      <c r="G227" s="117" t="s">
        <v>297</v>
      </c>
      <c r="H227" s="118">
        <v>1</v>
      </c>
      <c r="I227" s="119"/>
      <c r="J227" s="120">
        <f>ROUND(I227*H227,2)</f>
        <v>0</v>
      </c>
      <c r="K227" s="116" t="s">
        <v>21</v>
      </c>
      <c r="L227" s="22"/>
      <c r="M227" s="313" t="s">
        <v>21</v>
      </c>
      <c r="N227" s="121" t="s">
        <v>44</v>
      </c>
      <c r="O227" s="45"/>
      <c r="P227" s="122">
        <f>O227*H227</f>
        <v>0</v>
      </c>
      <c r="Q227" s="122">
        <v>0</v>
      </c>
      <c r="R227" s="122">
        <f>Q227*H227</f>
        <v>0</v>
      </c>
      <c r="S227" s="122">
        <v>0</v>
      </c>
      <c r="T227" s="123">
        <f>S227*H227</f>
        <v>0</v>
      </c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R227" s="314" t="s">
        <v>230</v>
      </c>
      <c r="AT227" s="314" t="s">
        <v>130</v>
      </c>
      <c r="AU227" s="314" t="s">
        <v>82</v>
      </c>
      <c r="AY227" s="280" t="s">
        <v>127</v>
      </c>
      <c r="BE227" s="315">
        <f>IF(N227="základní",J227,0)</f>
        <v>0</v>
      </c>
      <c r="BF227" s="315">
        <f>IF(N227="snížená",J227,0)</f>
        <v>0</v>
      </c>
      <c r="BG227" s="315">
        <f>IF(N227="zákl. přenesená",J227,0)</f>
        <v>0</v>
      </c>
      <c r="BH227" s="315">
        <f>IF(N227="sníž. přenesená",J227,0)</f>
        <v>0</v>
      </c>
      <c r="BI227" s="315">
        <f>IF(N227="nulová",J227,0)</f>
        <v>0</v>
      </c>
      <c r="BJ227" s="280" t="s">
        <v>80</v>
      </c>
      <c r="BK227" s="315">
        <f>ROUND(I227*H227,2)</f>
        <v>0</v>
      </c>
      <c r="BL227" s="280" t="s">
        <v>230</v>
      </c>
      <c r="BM227" s="314" t="s">
        <v>324</v>
      </c>
    </row>
    <row r="228" spans="1:65" s="139" customFormat="1">
      <c r="B228" s="138"/>
      <c r="D228" s="131" t="s">
        <v>139</v>
      </c>
      <c r="E228" s="140" t="s">
        <v>21</v>
      </c>
      <c r="F228" s="141" t="s">
        <v>209</v>
      </c>
      <c r="H228" s="142">
        <v>1</v>
      </c>
      <c r="I228" s="143"/>
      <c r="L228" s="138"/>
      <c r="M228" s="144"/>
      <c r="N228" s="145"/>
      <c r="O228" s="145"/>
      <c r="P228" s="145"/>
      <c r="Q228" s="145"/>
      <c r="R228" s="145"/>
      <c r="S228" s="145"/>
      <c r="T228" s="146"/>
      <c r="AT228" s="140" t="s">
        <v>139</v>
      </c>
      <c r="AU228" s="140" t="s">
        <v>82</v>
      </c>
      <c r="AV228" s="139" t="s">
        <v>82</v>
      </c>
      <c r="AW228" s="139" t="s">
        <v>34</v>
      </c>
      <c r="AX228" s="139" t="s">
        <v>73</v>
      </c>
      <c r="AY228" s="140" t="s">
        <v>127</v>
      </c>
    </row>
    <row r="229" spans="1:65" s="148" customFormat="1">
      <c r="B229" s="147"/>
      <c r="D229" s="131" t="s">
        <v>139</v>
      </c>
      <c r="E229" s="149" t="s">
        <v>21</v>
      </c>
      <c r="F229" s="150" t="s">
        <v>143</v>
      </c>
      <c r="H229" s="151">
        <v>1</v>
      </c>
      <c r="I229" s="152"/>
      <c r="L229" s="147"/>
      <c r="M229" s="153"/>
      <c r="N229" s="154"/>
      <c r="O229" s="154"/>
      <c r="P229" s="154"/>
      <c r="Q229" s="154"/>
      <c r="R229" s="154"/>
      <c r="S229" s="154"/>
      <c r="T229" s="155"/>
      <c r="AT229" s="149" t="s">
        <v>139</v>
      </c>
      <c r="AU229" s="149" t="s">
        <v>82</v>
      </c>
      <c r="AV229" s="148" t="s">
        <v>135</v>
      </c>
      <c r="AW229" s="148" t="s">
        <v>34</v>
      </c>
      <c r="AX229" s="148" t="s">
        <v>80</v>
      </c>
      <c r="AY229" s="149" t="s">
        <v>127</v>
      </c>
    </row>
    <row r="230" spans="1:65" s="283" customFormat="1" ht="24.2" customHeight="1">
      <c r="A230" s="23"/>
      <c r="B230" s="22"/>
      <c r="C230" s="114" t="s">
        <v>325</v>
      </c>
      <c r="D230" s="114" t="s">
        <v>130</v>
      </c>
      <c r="E230" s="115" t="s">
        <v>326</v>
      </c>
      <c r="F230" s="116" t="s">
        <v>327</v>
      </c>
      <c r="G230" s="117" t="s">
        <v>297</v>
      </c>
      <c r="H230" s="118">
        <v>1</v>
      </c>
      <c r="I230" s="119"/>
      <c r="J230" s="120">
        <f>ROUND(I230*H230,2)</f>
        <v>0</v>
      </c>
      <c r="K230" s="116" t="s">
        <v>21</v>
      </c>
      <c r="L230" s="22"/>
      <c r="M230" s="313" t="s">
        <v>21</v>
      </c>
      <c r="N230" s="121" t="s">
        <v>44</v>
      </c>
      <c r="O230" s="45"/>
      <c r="P230" s="122">
        <f>O230*H230</f>
        <v>0</v>
      </c>
      <c r="Q230" s="122">
        <v>0</v>
      </c>
      <c r="R230" s="122">
        <f>Q230*H230</f>
        <v>0</v>
      </c>
      <c r="S230" s="122">
        <v>0</v>
      </c>
      <c r="T230" s="123">
        <f>S230*H230</f>
        <v>0</v>
      </c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R230" s="314" t="s">
        <v>230</v>
      </c>
      <c r="AT230" s="314" t="s">
        <v>130</v>
      </c>
      <c r="AU230" s="314" t="s">
        <v>82</v>
      </c>
      <c r="AY230" s="280" t="s">
        <v>127</v>
      </c>
      <c r="BE230" s="315">
        <f>IF(N230="základní",J230,0)</f>
        <v>0</v>
      </c>
      <c r="BF230" s="315">
        <f>IF(N230="snížená",J230,0)</f>
        <v>0</v>
      </c>
      <c r="BG230" s="315">
        <f>IF(N230="zákl. přenesená",J230,0)</f>
        <v>0</v>
      </c>
      <c r="BH230" s="315">
        <f>IF(N230="sníž. přenesená",J230,0)</f>
        <v>0</v>
      </c>
      <c r="BI230" s="315">
        <f>IF(N230="nulová",J230,0)</f>
        <v>0</v>
      </c>
      <c r="BJ230" s="280" t="s">
        <v>80</v>
      </c>
      <c r="BK230" s="315">
        <f>ROUND(I230*H230,2)</f>
        <v>0</v>
      </c>
      <c r="BL230" s="280" t="s">
        <v>230</v>
      </c>
      <c r="BM230" s="314" t="s">
        <v>328</v>
      </c>
    </row>
    <row r="231" spans="1:65" s="139" customFormat="1">
      <c r="B231" s="138"/>
      <c r="D231" s="131" t="s">
        <v>139</v>
      </c>
      <c r="E231" s="140" t="s">
        <v>21</v>
      </c>
      <c r="F231" s="141" t="s">
        <v>209</v>
      </c>
      <c r="H231" s="142">
        <v>1</v>
      </c>
      <c r="I231" s="143"/>
      <c r="L231" s="138"/>
      <c r="M231" s="144"/>
      <c r="N231" s="145"/>
      <c r="O231" s="145"/>
      <c r="P231" s="145"/>
      <c r="Q231" s="145"/>
      <c r="R231" s="145"/>
      <c r="S231" s="145"/>
      <c r="T231" s="146"/>
      <c r="AT231" s="140" t="s">
        <v>139</v>
      </c>
      <c r="AU231" s="140" t="s">
        <v>82</v>
      </c>
      <c r="AV231" s="139" t="s">
        <v>82</v>
      </c>
      <c r="AW231" s="139" t="s">
        <v>34</v>
      </c>
      <c r="AX231" s="139" t="s">
        <v>73</v>
      </c>
      <c r="AY231" s="140" t="s">
        <v>127</v>
      </c>
    </row>
    <row r="232" spans="1:65" s="148" customFormat="1">
      <c r="B232" s="147"/>
      <c r="D232" s="131" t="s">
        <v>139</v>
      </c>
      <c r="E232" s="149" t="s">
        <v>21</v>
      </c>
      <c r="F232" s="150" t="s">
        <v>143</v>
      </c>
      <c r="H232" s="151">
        <v>1</v>
      </c>
      <c r="I232" s="152"/>
      <c r="L232" s="147"/>
      <c r="M232" s="153"/>
      <c r="N232" s="154"/>
      <c r="O232" s="154"/>
      <c r="P232" s="154"/>
      <c r="Q232" s="154"/>
      <c r="R232" s="154"/>
      <c r="S232" s="154"/>
      <c r="T232" s="155"/>
      <c r="AT232" s="149" t="s">
        <v>139</v>
      </c>
      <c r="AU232" s="149" t="s">
        <v>82</v>
      </c>
      <c r="AV232" s="148" t="s">
        <v>135</v>
      </c>
      <c r="AW232" s="148" t="s">
        <v>34</v>
      </c>
      <c r="AX232" s="148" t="s">
        <v>80</v>
      </c>
      <c r="AY232" s="149" t="s">
        <v>127</v>
      </c>
    </row>
    <row r="233" spans="1:65" s="283" customFormat="1" ht="90.75" customHeight="1">
      <c r="A233" s="23"/>
      <c r="B233" s="22"/>
      <c r="C233" s="114" t="s">
        <v>329</v>
      </c>
      <c r="D233" s="114" t="s">
        <v>130</v>
      </c>
      <c r="E233" s="115" t="s">
        <v>330</v>
      </c>
      <c r="F233" s="319" t="s">
        <v>669</v>
      </c>
      <c r="G233" s="117" t="s">
        <v>297</v>
      </c>
      <c r="H233" s="118">
        <v>1</v>
      </c>
      <c r="I233" s="119"/>
      <c r="J233" s="120">
        <f>ROUND(I233*H233,2)</f>
        <v>0</v>
      </c>
      <c r="K233" s="116" t="s">
        <v>21</v>
      </c>
      <c r="L233" s="22"/>
      <c r="M233" s="313" t="s">
        <v>21</v>
      </c>
      <c r="N233" s="121" t="s">
        <v>44</v>
      </c>
      <c r="O233" s="45"/>
      <c r="P233" s="122">
        <f>O233*H233</f>
        <v>0</v>
      </c>
      <c r="Q233" s="122">
        <v>0</v>
      </c>
      <c r="R233" s="122">
        <f>Q233*H233</f>
        <v>0</v>
      </c>
      <c r="S233" s="122">
        <v>0</v>
      </c>
      <c r="T233" s="123">
        <f>S233*H233</f>
        <v>0</v>
      </c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R233" s="314" t="s">
        <v>230</v>
      </c>
      <c r="AT233" s="314" t="s">
        <v>130</v>
      </c>
      <c r="AU233" s="314" t="s">
        <v>82</v>
      </c>
      <c r="AY233" s="280" t="s">
        <v>127</v>
      </c>
      <c r="BE233" s="315">
        <f>IF(N233="základní",J233,0)</f>
        <v>0</v>
      </c>
      <c r="BF233" s="315">
        <f>IF(N233="snížená",J233,0)</f>
        <v>0</v>
      </c>
      <c r="BG233" s="315">
        <f>IF(N233="zákl. přenesená",J233,0)</f>
        <v>0</v>
      </c>
      <c r="BH233" s="315">
        <f>IF(N233="sníž. přenesená",J233,0)</f>
        <v>0</v>
      </c>
      <c r="BI233" s="315">
        <f>IF(N233="nulová",J233,0)</f>
        <v>0</v>
      </c>
      <c r="BJ233" s="280" t="s">
        <v>80</v>
      </c>
      <c r="BK233" s="315">
        <f>ROUND(I233*H233,2)</f>
        <v>0</v>
      </c>
      <c r="BL233" s="280" t="s">
        <v>230</v>
      </c>
      <c r="BM233" s="314" t="s">
        <v>331</v>
      </c>
    </row>
    <row r="234" spans="1:65" s="139" customFormat="1">
      <c r="B234" s="138"/>
      <c r="D234" s="131" t="s">
        <v>139</v>
      </c>
      <c r="E234" s="140" t="s">
        <v>21</v>
      </c>
      <c r="F234" s="141" t="s">
        <v>209</v>
      </c>
      <c r="H234" s="142">
        <v>1</v>
      </c>
      <c r="I234" s="143"/>
      <c r="L234" s="138"/>
      <c r="M234" s="144"/>
      <c r="N234" s="145"/>
      <c r="O234" s="145"/>
      <c r="P234" s="145"/>
      <c r="Q234" s="145"/>
      <c r="R234" s="145"/>
      <c r="S234" s="145"/>
      <c r="T234" s="146"/>
      <c r="AT234" s="140" t="s">
        <v>139</v>
      </c>
      <c r="AU234" s="140" t="s">
        <v>82</v>
      </c>
      <c r="AV234" s="139" t="s">
        <v>82</v>
      </c>
      <c r="AW234" s="139" t="s">
        <v>34</v>
      </c>
      <c r="AX234" s="139" t="s">
        <v>73</v>
      </c>
      <c r="AY234" s="140" t="s">
        <v>127</v>
      </c>
    </row>
    <row r="235" spans="1:65" s="148" customFormat="1">
      <c r="B235" s="147"/>
      <c r="D235" s="131" t="s">
        <v>139</v>
      </c>
      <c r="E235" s="149" t="s">
        <v>21</v>
      </c>
      <c r="F235" s="150" t="s">
        <v>143</v>
      </c>
      <c r="H235" s="151">
        <v>1</v>
      </c>
      <c r="I235" s="152"/>
      <c r="L235" s="147"/>
      <c r="M235" s="153"/>
      <c r="N235" s="154"/>
      <c r="O235" s="154"/>
      <c r="P235" s="154"/>
      <c r="Q235" s="154"/>
      <c r="R235" s="154"/>
      <c r="S235" s="154"/>
      <c r="T235" s="155"/>
      <c r="AT235" s="149" t="s">
        <v>139</v>
      </c>
      <c r="AU235" s="149" t="s">
        <v>82</v>
      </c>
      <c r="AV235" s="148" t="s">
        <v>135</v>
      </c>
      <c r="AW235" s="148" t="s">
        <v>34</v>
      </c>
      <c r="AX235" s="148" t="s">
        <v>80</v>
      </c>
      <c r="AY235" s="149" t="s">
        <v>127</v>
      </c>
    </row>
    <row r="236" spans="1:65" s="283" customFormat="1" ht="96" customHeight="1">
      <c r="A236" s="23"/>
      <c r="B236" s="22"/>
      <c r="C236" s="114" t="s">
        <v>332</v>
      </c>
      <c r="D236" s="114" t="s">
        <v>130</v>
      </c>
      <c r="E236" s="115" t="s">
        <v>333</v>
      </c>
      <c r="F236" s="319" t="s">
        <v>670</v>
      </c>
      <c r="G236" s="117" t="s">
        <v>297</v>
      </c>
      <c r="H236" s="118">
        <v>1</v>
      </c>
      <c r="I236" s="119"/>
      <c r="J236" s="120">
        <f>ROUND(I236*H236,2)</f>
        <v>0</v>
      </c>
      <c r="K236" s="116" t="s">
        <v>21</v>
      </c>
      <c r="L236" s="22"/>
      <c r="M236" s="313" t="s">
        <v>21</v>
      </c>
      <c r="N236" s="121" t="s">
        <v>44</v>
      </c>
      <c r="O236" s="45"/>
      <c r="P236" s="122">
        <f>O236*H236</f>
        <v>0</v>
      </c>
      <c r="Q236" s="122">
        <v>0</v>
      </c>
      <c r="R236" s="122">
        <f>Q236*H236</f>
        <v>0</v>
      </c>
      <c r="S236" s="122">
        <v>0</v>
      </c>
      <c r="T236" s="123">
        <f>S236*H236</f>
        <v>0</v>
      </c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R236" s="314" t="s">
        <v>230</v>
      </c>
      <c r="AT236" s="314" t="s">
        <v>130</v>
      </c>
      <c r="AU236" s="314" t="s">
        <v>82</v>
      </c>
      <c r="AY236" s="280" t="s">
        <v>127</v>
      </c>
      <c r="BE236" s="315">
        <f>IF(N236="základní",J236,0)</f>
        <v>0</v>
      </c>
      <c r="BF236" s="315">
        <f>IF(N236="snížená",J236,0)</f>
        <v>0</v>
      </c>
      <c r="BG236" s="315">
        <f>IF(N236="zákl. přenesená",J236,0)</f>
        <v>0</v>
      </c>
      <c r="BH236" s="315">
        <f>IF(N236="sníž. přenesená",J236,0)</f>
        <v>0</v>
      </c>
      <c r="BI236" s="315">
        <f>IF(N236="nulová",J236,0)</f>
        <v>0</v>
      </c>
      <c r="BJ236" s="280" t="s">
        <v>80</v>
      </c>
      <c r="BK236" s="315">
        <f>ROUND(I236*H236,2)</f>
        <v>0</v>
      </c>
      <c r="BL236" s="280" t="s">
        <v>230</v>
      </c>
      <c r="BM236" s="314" t="s">
        <v>334</v>
      </c>
    </row>
    <row r="237" spans="1:65" s="139" customFormat="1">
      <c r="B237" s="138"/>
      <c r="D237" s="131" t="s">
        <v>139</v>
      </c>
      <c r="E237" s="140" t="s">
        <v>21</v>
      </c>
      <c r="F237" s="141" t="s">
        <v>209</v>
      </c>
      <c r="H237" s="142">
        <v>1</v>
      </c>
      <c r="I237" s="143"/>
      <c r="L237" s="138"/>
      <c r="M237" s="144"/>
      <c r="N237" s="145"/>
      <c r="O237" s="145"/>
      <c r="P237" s="145"/>
      <c r="Q237" s="145"/>
      <c r="R237" s="145"/>
      <c r="S237" s="145"/>
      <c r="T237" s="146"/>
      <c r="AT237" s="140" t="s">
        <v>139</v>
      </c>
      <c r="AU237" s="140" t="s">
        <v>82</v>
      </c>
      <c r="AV237" s="139" t="s">
        <v>82</v>
      </c>
      <c r="AW237" s="139" t="s">
        <v>34</v>
      </c>
      <c r="AX237" s="139" t="s">
        <v>73</v>
      </c>
      <c r="AY237" s="140" t="s">
        <v>127</v>
      </c>
    </row>
    <row r="238" spans="1:65" s="148" customFormat="1">
      <c r="B238" s="147"/>
      <c r="D238" s="131" t="s">
        <v>139</v>
      </c>
      <c r="E238" s="149" t="s">
        <v>21</v>
      </c>
      <c r="F238" s="150" t="s">
        <v>143</v>
      </c>
      <c r="H238" s="151">
        <v>1</v>
      </c>
      <c r="I238" s="152"/>
      <c r="L238" s="147"/>
      <c r="M238" s="153"/>
      <c r="N238" s="154"/>
      <c r="O238" s="154"/>
      <c r="P238" s="154"/>
      <c r="Q238" s="154"/>
      <c r="R238" s="154"/>
      <c r="S238" s="154"/>
      <c r="T238" s="155"/>
      <c r="AT238" s="149" t="s">
        <v>139</v>
      </c>
      <c r="AU238" s="149" t="s">
        <v>82</v>
      </c>
      <c r="AV238" s="148" t="s">
        <v>135</v>
      </c>
      <c r="AW238" s="148" t="s">
        <v>34</v>
      </c>
      <c r="AX238" s="148" t="s">
        <v>80</v>
      </c>
      <c r="AY238" s="149" t="s">
        <v>127</v>
      </c>
    </row>
    <row r="239" spans="1:65" s="103" customFormat="1" ht="22.9" customHeight="1">
      <c r="B239" s="102"/>
      <c r="D239" s="104" t="s">
        <v>72</v>
      </c>
      <c r="E239" s="112" t="s">
        <v>335</v>
      </c>
      <c r="F239" s="112" t="s">
        <v>336</v>
      </c>
      <c r="I239" s="106"/>
      <c r="J239" s="113">
        <f>BK239</f>
        <v>0</v>
      </c>
      <c r="L239" s="102"/>
      <c r="M239" s="108"/>
      <c r="N239" s="109"/>
      <c r="O239" s="109"/>
      <c r="P239" s="110">
        <f>SUM(P240:P267)</f>
        <v>0</v>
      </c>
      <c r="Q239" s="109"/>
      <c r="R239" s="110">
        <f>SUM(R240:R267)</f>
        <v>9.4868999999999995E-2</v>
      </c>
      <c r="S239" s="109"/>
      <c r="T239" s="111">
        <f>SUM(T240:T267)</f>
        <v>0</v>
      </c>
      <c r="AR239" s="104" t="s">
        <v>82</v>
      </c>
      <c r="AT239" s="311" t="s">
        <v>72</v>
      </c>
      <c r="AU239" s="311" t="s">
        <v>80</v>
      </c>
      <c r="AY239" s="104" t="s">
        <v>127</v>
      </c>
      <c r="BK239" s="312">
        <f>SUM(BK240:BK267)</f>
        <v>0</v>
      </c>
    </row>
    <row r="240" spans="1:65" s="283" customFormat="1" ht="16.5" customHeight="1">
      <c r="A240" s="23"/>
      <c r="B240" s="22"/>
      <c r="C240" s="114" t="s">
        <v>337</v>
      </c>
      <c r="D240" s="114" t="s">
        <v>130</v>
      </c>
      <c r="E240" s="115" t="s">
        <v>338</v>
      </c>
      <c r="F240" s="116" t="s">
        <v>339</v>
      </c>
      <c r="G240" s="117" t="s">
        <v>133</v>
      </c>
      <c r="H240" s="118">
        <v>2.4900000000000002</v>
      </c>
      <c r="I240" s="119"/>
      <c r="J240" s="120">
        <f>ROUND(I240*H240,2)</f>
        <v>0</v>
      </c>
      <c r="K240" s="116" t="s">
        <v>134</v>
      </c>
      <c r="L240" s="22"/>
      <c r="M240" s="313" t="s">
        <v>21</v>
      </c>
      <c r="N240" s="121" t="s">
        <v>44</v>
      </c>
      <c r="O240" s="45"/>
      <c r="P240" s="122">
        <f>O240*H240</f>
        <v>0</v>
      </c>
      <c r="Q240" s="122">
        <v>0</v>
      </c>
      <c r="R240" s="122">
        <f>Q240*H240</f>
        <v>0</v>
      </c>
      <c r="S240" s="122">
        <v>0</v>
      </c>
      <c r="T240" s="123">
        <f>S240*H240</f>
        <v>0</v>
      </c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R240" s="314" t="s">
        <v>230</v>
      </c>
      <c r="AT240" s="314" t="s">
        <v>130</v>
      </c>
      <c r="AU240" s="314" t="s">
        <v>82</v>
      </c>
      <c r="AY240" s="280" t="s">
        <v>127</v>
      </c>
      <c r="BE240" s="315">
        <f>IF(N240="základní",J240,0)</f>
        <v>0</v>
      </c>
      <c r="BF240" s="315">
        <f>IF(N240="snížená",J240,0)</f>
        <v>0</v>
      </c>
      <c r="BG240" s="315">
        <f>IF(N240="zákl. přenesená",J240,0)</f>
        <v>0</v>
      </c>
      <c r="BH240" s="315">
        <f>IF(N240="sníž. přenesená",J240,0)</f>
        <v>0</v>
      </c>
      <c r="BI240" s="315">
        <f>IF(N240="nulová",J240,0)</f>
        <v>0</v>
      </c>
      <c r="BJ240" s="280" t="s">
        <v>80</v>
      </c>
      <c r="BK240" s="315">
        <f>ROUND(I240*H240,2)</f>
        <v>0</v>
      </c>
      <c r="BL240" s="280" t="s">
        <v>230</v>
      </c>
      <c r="BM240" s="314" t="s">
        <v>340</v>
      </c>
    </row>
    <row r="241" spans="1:65" s="283" customFormat="1">
      <c r="A241" s="23"/>
      <c r="B241" s="22"/>
      <c r="C241" s="23"/>
      <c r="D241" s="124" t="s">
        <v>137</v>
      </c>
      <c r="E241" s="23"/>
      <c r="F241" s="125" t="s">
        <v>341</v>
      </c>
      <c r="G241" s="23"/>
      <c r="H241" s="23"/>
      <c r="I241" s="126"/>
      <c r="J241" s="23"/>
      <c r="K241" s="23"/>
      <c r="L241" s="22"/>
      <c r="M241" s="127"/>
      <c r="N241" s="128"/>
      <c r="O241" s="45"/>
      <c r="P241" s="45"/>
      <c r="Q241" s="45"/>
      <c r="R241" s="45"/>
      <c r="S241" s="45"/>
      <c r="T241" s="46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T241" s="280" t="s">
        <v>137</v>
      </c>
      <c r="AU241" s="280" t="s">
        <v>82</v>
      </c>
    </row>
    <row r="242" spans="1:65" s="139" customFormat="1">
      <c r="B242" s="138"/>
      <c r="D242" s="131" t="s">
        <v>139</v>
      </c>
      <c r="E242" s="140" t="s">
        <v>21</v>
      </c>
      <c r="F242" s="141" t="s">
        <v>83</v>
      </c>
      <c r="H242" s="142">
        <v>2.4900000000000002</v>
      </c>
      <c r="I242" s="143"/>
      <c r="L242" s="138"/>
      <c r="M242" s="144"/>
      <c r="N242" s="145"/>
      <c r="O242" s="145"/>
      <c r="P242" s="145"/>
      <c r="Q242" s="145"/>
      <c r="R242" s="145"/>
      <c r="S242" s="145"/>
      <c r="T242" s="146"/>
      <c r="AT242" s="140" t="s">
        <v>139</v>
      </c>
      <c r="AU242" s="140" t="s">
        <v>82</v>
      </c>
      <c r="AV242" s="139" t="s">
        <v>82</v>
      </c>
      <c r="AW242" s="139" t="s">
        <v>34</v>
      </c>
      <c r="AX242" s="139" t="s">
        <v>73</v>
      </c>
      <c r="AY242" s="140" t="s">
        <v>127</v>
      </c>
    </row>
    <row r="243" spans="1:65" s="148" customFormat="1">
      <c r="B243" s="147"/>
      <c r="D243" s="131" t="s">
        <v>139</v>
      </c>
      <c r="E243" s="149" t="s">
        <v>21</v>
      </c>
      <c r="F243" s="150" t="s">
        <v>143</v>
      </c>
      <c r="H243" s="151">
        <v>2.4900000000000002</v>
      </c>
      <c r="I243" s="152"/>
      <c r="L243" s="147"/>
      <c r="M243" s="153"/>
      <c r="N243" s="154"/>
      <c r="O243" s="154"/>
      <c r="P243" s="154"/>
      <c r="Q243" s="154"/>
      <c r="R243" s="154"/>
      <c r="S243" s="154"/>
      <c r="T243" s="155"/>
      <c r="AT243" s="149" t="s">
        <v>139</v>
      </c>
      <c r="AU243" s="149" t="s">
        <v>82</v>
      </c>
      <c r="AV243" s="148" t="s">
        <v>135</v>
      </c>
      <c r="AW243" s="148" t="s">
        <v>34</v>
      </c>
      <c r="AX243" s="148" t="s">
        <v>80</v>
      </c>
      <c r="AY243" s="149" t="s">
        <v>127</v>
      </c>
    </row>
    <row r="244" spans="1:65" s="283" customFormat="1" ht="16.5" customHeight="1">
      <c r="A244" s="23"/>
      <c r="B244" s="22"/>
      <c r="C244" s="114" t="s">
        <v>342</v>
      </c>
      <c r="D244" s="114" t="s">
        <v>130</v>
      </c>
      <c r="E244" s="115" t="s">
        <v>343</v>
      </c>
      <c r="F244" s="116" t="s">
        <v>344</v>
      </c>
      <c r="G244" s="117" t="s">
        <v>133</v>
      </c>
      <c r="H244" s="118">
        <v>2.4900000000000002</v>
      </c>
      <c r="I244" s="119"/>
      <c r="J244" s="120">
        <f>ROUND(I244*H244,2)</f>
        <v>0</v>
      </c>
      <c r="K244" s="116" t="s">
        <v>134</v>
      </c>
      <c r="L244" s="22"/>
      <c r="M244" s="313" t="s">
        <v>21</v>
      </c>
      <c r="N244" s="121" t="s">
        <v>44</v>
      </c>
      <c r="O244" s="45"/>
      <c r="P244" s="122">
        <f>O244*H244</f>
        <v>0</v>
      </c>
      <c r="Q244" s="122">
        <v>2.9999999999999997E-4</v>
      </c>
      <c r="R244" s="122">
        <f>Q244*H244</f>
        <v>7.4700000000000005E-4</v>
      </c>
      <c r="S244" s="122">
        <v>0</v>
      </c>
      <c r="T244" s="123">
        <f>S244*H244</f>
        <v>0</v>
      </c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R244" s="314" t="s">
        <v>230</v>
      </c>
      <c r="AT244" s="314" t="s">
        <v>130</v>
      </c>
      <c r="AU244" s="314" t="s">
        <v>82</v>
      </c>
      <c r="AY244" s="280" t="s">
        <v>127</v>
      </c>
      <c r="BE244" s="315">
        <f>IF(N244="základní",J244,0)</f>
        <v>0</v>
      </c>
      <c r="BF244" s="315">
        <f>IF(N244="snížená",J244,0)</f>
        <v>0</v>
      </c>
      <c r="BG244" s="315">
        <f>IF(N244="zákl. přenesená",J244,0)</f>
        <v>0</v>
      </c>
      <c r="BH244" s="315">
        <f>IF(N244="sníž. přenesená",J244,0)</f>
        <v>0</v>
      </c>
      <c r="BI244" s="315">
        <f>IF(N244="nulová",J244,0)</f>
        <v>0</v>
      </c>
      <c r="BJ244" s="280" t="s">
        <v>80</v>
      </c>
      <c r="BK244" s="315">
        <f>ROUND(I244*H244,2)</f>
        <v>0</v>
      </c>
      <c r="BL244" s="280" t="s">
        <v>230</v>
      </c>
      <c r="BM244" s="314" t="s">
        <v>345</v>
      </c>
    </row>
    <row r="245" spans="1:65" s="283" customFormat="1">
      <c r="A245" s="23"/>
      <c r="B245" s="22"/>
      <c r="C245" s="23"/>
      <c r="D245" s="124" t="s">
        <v>137</v>
      </c>
      <c r="E245" s="23"/>
      <c r="F245" s="125" t="s">
        <v>346</v>
      </c>
      <c r="G245" s="23"/>
      <c r="H245" s="23"/>
      <c r="I245" s="126"/>
      <c r="J245" s="23"/>
      <c r="K245" s="23"/>
      <c r="L245" s="22"/>
      <c r="M245" s="127"/>
      <c r="N245" s="128"/>
      <c r="O245" s="45"/>
      <c r="P245" s="45"/>
      <c r="Q245" s="45"/>
      <c r="R245" s="45"/>
      <c r="S245" s="45"/>
      <c r="T245" s="46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T245" s="280" t="s">
        <v>137</v>
      </c>
      <c r="AU245" s="280" t="s">
        <v>82</v>
      </c>
    </row>
    <row r="246" spans="1:65" s="139" customFormat="1">
      <c r="B246" s="138"/>
      <c r="D246" s="131" t="s">
        <v>139</v>
      </c>
      <c r="E246" s="140" t="s">
        <v>21</v>
      </c>
      <c r="F246" s="141" t="s">
        <v>83</v>
      </c>
      <c r="H246" s="142">
        <v>2.4900000000000002</v>
      </c>
      <c r="I246" s="143"/>
      <c r="L246" s="138"/>
      <c r="M246" s="144"/>
      <c r="N246" s="145"/>
      <c r="O246" s="145"/>
      <c r="P246" s="145"/>
      <c r="Q246" s="145"/>
      <c r="R246" s="145"/>
      <c r="S246" s="145"/>
      <c r="T246" s="146"/>
      <c r="AT246" s="140" t="s">
        <v>139</v>
      </c>
      <c r="AU246" s="140" t="s">
        <v>82</v>
      </c>
      <c r="AV246" s="139" t="s">
        <v>82</v>
      </c>
      <c r="AW246" s="139" t="s">
        <v>34</v>
      </c>
      <c r="AX246" s="139" t="s">
        <v>73</v>
      </c>
      <c r="AY246" s="140" t="s">
        <v>127</v>
      </c>
    </row>
    <row r="247" spans="1:65" s="148" customFormat="1">
      <c r="B247" s="147"/>
      <c r="D247" s="131" t="s">
        <v>139</v>
      </c>
      <c r="E247" s="149" t="s">
        <v>21</v>
      </c>
      <c r="F247" s="150" t="s">
        <v>143</v>
      </c>
      <c r="H247" s="151">
        <v>2.4900000000000002</v>
      </c>
      <c r="I247" s="152"/>
      <c r="L247" s="147"/>
      <c r="M247" s="153"/>
      <c r="N247" s="154"/>
      <c r="O247" s="154"/>
      <c r="P247" s="154"/>
      <c r="Q247" s="154"/>
      <c r="R247" s="154"/>
      <c r="S247" s="154"/>
      <c r="T247" s="155"/>
      <c r="AT247" s="149" t="s">
        <v>139</v>
      </c>
      <c r="AU247" s="149" t="s">
        <v>82</v>
      </c>
      <c r="AV247" s="148" t="s">
        <v>135</v>
      </c>
      <c r="AW247" s="148" t="s">
        <v>34</v>
      </c>
      <c r="AX247" s="148" t="s">
        <v>80</v>
      </c>
      <c r="AY247" s="149" t="s">
        <v>127</v>
      </c>
    </row>
    <row r="248" spans="1:65" s="283" customFormat="1" ht="21.75" customHeight="1">
      <c r="A248" s="23"/>
      <c r="B248" s="22"/>
      <c r="C248" s="114" t="s">
        <v>347</v>
      </c>
      <c r="D248" s="114" t="s">
        <v>130</v>
      </c>
      <c r="E248" s="115" t="s">
        <v>348</v>
      </c>
      <c r="F248" s="116" t="s">
        <v>349</v>
      </c>
      <c r="G248" s="117" t="s">
        <v>133</v>
      </c>
      <c r="H248" s="118">
        <v>2.4900000000000002</v>
      </c>
      <c r="I248" s="119"/>
      <c r="J248" s="120">
        <f>ROUND(I248*H248,2)</f>
        <v>0</v>
      </c>
      <c r="K248" s="116" t="s">
        <v>134</v>
      </c>
      <c r="L248" s="22"/>
      <c r="M248" s="313" t="s">
        <v>21</v>
      </c>
      <c r="N248" s="121" t="s">
        <v>44</v>
      </c>
      <c r="O248" s="45"/>
      <c r="P248" s="122">
        <f>O248*H248</f>
        <v>0</v>
      </c>
      <c r="Q248" s="122">
        <v>4.5500000000000002E-3</v>
      </c>
      <c r="R248" s="122">
        <f>Q248*H248</f>
        <v>1.1329500000000001E-2</v>
      </c>
      <c r="S248" s="122">
        <v>0</v>
      </c>
      <c r="T248" s="123">
        <f>S248*H248</f>
        <v>0</v>
      </c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R248" s="314" t="s">
        <v>230</v>
      </c>
      <c r="AT248" s="314" t="s">
        <v>130</v>
      </c>
      <c r="AU248" s="314" t="s">
        <v>82</v>
      </c>
      <c r="AY248" s="280" t="s">
        <v>127</v>
      </c>
      <c r="BE248" s="315">
        <f>IF(N248="základní",J248,0)</f>
        <v>0</v>
      </c>
      <c r="BF248" s="315">
        <f>IF(N248="snížená",J248,0)</f>
        <v>0</v>
      </c>
      <c r="BG248" s="315">
        <f>IF(N248="zákl. přenesená",J248,0)</f>
        <v>0</v>
      </c>
      <c r="BH248" s="315">
        <f>IF(N248="sníž. přenesená",J248,0)</f>
        <v>0</v>
      </c>
      <c r="BI248" s="315">
        <f>IF(N248="nulová",J248,0)</f>
        <v>0</v>
      </c>
      <c r="BJ248" s="280" t="s">
        <v>80</v>
      </c>
      <c r="BK248" s="315">
        <f>ROUND(I248*H248,2)</f>
        <v>0</v>
      </c>
      <c r="BL248" s="280" t="s">
        <v>230</v>
      </c>
      <c r="BM248" s="314" t="s">
        <v>350</v>
      </c>
    </row>
    <row r="249" spans="1:65" s="283" customFormat="1">
      <c r="A249" s="23"/>
      <c r="B249" s="22"/>
      <c r="C249" s="23"/>
      <c r="D249" s="124" t="s">
        <v>137</v>
      </c>
      <c r="E249" s="23"/>
      <c r="F249" s="125" t="s">
        <v>351</v>
      </c>
      <c r="G249" s="23"/>
      <c r="H249" s="23"/>
      <c r="I249" s="126"/>
      <c r="J249" s="23"/>
      <c r="K249" s="23"/>
      <c r="L249" s="22"/>
      <c r="M249" s="127"/>
      <c r="N249" s="128"/>
      <c r="O249" s="45"/>
      <c r="P249" s="45"/>
      <c r="Q249" s="45"/>
      <c r="R249" s="45"/>
      <c r="S249" s="45"/>
      <c r="T249" s="46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T249" s="280" t="s">
        <v>137</v>
      </c>
      <c r="AU249" s="280" t="s">
        <v>82</v>
      </c>
    </row>
    <row r="250" spans="1:65" s="139" customFormat="1">
      <c r="B250" s="138"/>
      <c r="D250" s="131" t="s">
        <v>139</v>
      </c>
      <c r="E250" s="140" t="s">
        <v>21</v>
      </c>
      <c r="F250" s="141" t="s">
        <v>83</v>
      </c>
      <c r="H250" s="142">
        <v>2.4900000000000002</v>
      </c>
      <c r="I250" s="143"/>
      <c r="L250" s="138"/>
      <c r="M250" s="144"/>
      <c r="N250" s="145"/>
      <c r="O250" s="145"/>
      <c r="P250" s="145"/>
      <c r="Q250" s="145"/>
      <c r="R250" s="145"/>
      <c r="S250" s="145"/>
      <c r="T250" s="146"/>
      <c r="AT250" s="140" t="s">
        <v>139</v>
      </c>
      <c r="AU250" s="140" t="s">
        <v>82</v>
      </c>
      <c r="AV250" s="139" t="s">
        <v>82</v>
      </c>
      <c r="AW250" s="139" t="s">
        <v>34</v>
      </c>
      <c r="AX250" s="139" t="s">
        <v>73</v>
      </c>
      <c r="AY250" s="140" t="s">
        <v>127</v>
      </c>
    </row>
    <row r="251" spans="1:65" s="148" customFormat="1">
      <c r="B251" s="147"/>
      <c r="D251" s="131" t="s">
        <v>139</v>
      </c>
      <c r="E251" s="149" t="s">
        <v>21</v>
      </c>
      <c r="F251" s="150" t="s">
        <v>143</v>
      </c>
      <c r="H251" s="151">
        <v>2.4900000000000002</v>
      </c>
      <c r="I251" s="152"/>
      <c r="L251" s="147"/>
      <c r="M251" s="153"/>
      <c r="N251" s="154"/>
      <c r="O251" s="154"/>
      <c r="P251" s="154"/>
      <c r="Q251" s="154"/>
      <c r="R251" s="154"/>
      <c r="S251" s="154"/>
      <c r="T251" s="155"/>
      <c r="AT251" s="149" t="s">
        <v>139</v>
      </c>
      <c r="AU251" s="149" t="s">
        <v>82</v>
      </c>
      <c r="AV251" s="148" t="s">
        <v>135</v>
      </c>
      <c r="AW251" s="148" t="s">
        <v>34</v>
      </c>
      <c r="AX251" s="148" t="s">
        <v>80</v>
      </c>
      <c r="AY251" s="149" t="s">
        <v>127</v>
      </c>
    </row>
    <row r="252" spans="1:65" s="283" customFormat="1" ht="24.2" customHeight="1">
      <c r="A252" s="23"/>
      <c r="B252" s="22"/>
      <c r="C252" s="114" t="s">
        <v>352</v>
      </c>
      <c r="D252" s="114" t="s">
        <v>130</v>
      </c>
      <c r="E252" s="115" t="s">
        <v>353</v>
      </c>
      <c r="F252" s="116" t="s">
        <v>354</v>
      </c>
      <c r="G252" s="117" t="s">
        <v>133</v>
      </c>
      <c r="H252" s="118">
        <v>2.4900000000000002</v>
      </c>
      <c r="I252" s="119"/>
      <c r="J252" s="120">
        <f>ROUND(I252*H252,2)</f>
        <v>0</v>
      </c>
      <c r="K252" s="116" t="s">
        <v>134</v>
      </c>
      <c r="L252" s="22"/>
      <c r="M252" s="313" t="s">
        <v>21</v>
      </c>
      <c r="N252" s="121" t="s">
        <v>44</v>
      </c>
      <c r="O252" s="45"/>
      <c r="P252" s="122">
        <f>O252*H252</f>
        <v>0</v>
      </c>
      <c r="Q252" s="122">
        <v>7.5500000000000003E-3</v>
      </c>
      <c r="R252" s="122">
        <f>Q252*H252</f>
        <v>1.8799500000000004E-2</v>
      </c>
      <c r="S252" s="122">
        <v>0</v>
      </c>
      <c r="T252" s="123">
        <f>S252*H252</f>
        <v>0</v>
      </c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R252" s="314" t="s">
        <v>230</v>
      </c>
      <c r="AT252" s="314" t="s">
        <v>130</v>
      </c>
      <c r="AU252" s="314" t="s">
        <v>82</v>
      </c>
      <c r="AY252" s="280" t="s">
        <v>127</v>
      </c>
      <c r="BE252" s="315">
        <f>IF(N252="základní",J252,0)</f>
        <v>0</v>
      </c>
      <c r="BF252" s="315">
        <f>IF(N252="snížená",J252,0)</f>
        <v>0</v>
      </c>
      <c r="BG252" s="315">
        <f>IF(N252="zákl. přenesená",J252,0)</f>
        <v>0</v>
      </c>
      <c r="BH252" s="315">
        <f>IF(N252="sníž. přenesená",J252,0)</f>
        <v>0</v>
      </c>
      <c r="BI252" s="315">
        <f>IF(N252="nulová",J252,0)</f>
        <v>0</v>
      </c>
      <c r="BJ252" s="280" t="s">
        <v>80</v>
      </c>
      <c r="BK252" s="315">
        <f>ROUND(I252*H252,2)</f>
        <v>0</v>
      </c>
      <c r="BL252" s="280" t="s">
        <v>230</v>
      </c>
      <c r="BM252" s="314" t="s">
        <v>355</v>
      </c>
    </row>
    <row r="253" spans="1:65" s="283" customFormat="1">
      <c r="A253" s="23"/>
      <c r="B253" s="22"/>
      <c r="C253" s="23"/>
      <c r="D253" s="124" t="s">
        <v>137</v>
      </c>
      <c r="E253" s="23"/>
      <c r="F253" s="125" t="s">
        <v>356</v>
      </c>
      <c r="G253" s="23"/>
      <c r="H253" s="23"/>
      <c r="I253" s="126"/>
      <c r="J253" s="23"/>
      <c r="K253" s="23"/>
      <c r="L253" s="22"/>
      <c r="M253" s="127"/>
      <c r="N253" s="128"/>
      <c r="O253" s="45"/>
      <c r="P253" s="45"/>
      <c r="Q253" s="45"/>
      <c r="R253" s="45"/>
      <c r="S253" s="45"/>
      <c r="T253" s="46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T253" s="280" t="s">
        <v>137</v>
      </c>
      <c r="AU253" s="280" t="s">
        <v>82</v>
      </c>
    </row>
    <row r="254" spans="1:65" s="139" customFormat="1">
      <c r="B254" s="138"/>
      <c r="D254" s="131" t="s">
        <v>139</v>
      </c>
      <c r="E254" s="140" t="s">
        <v>21</v>
      </c>
      <c r="F254" s="141" t="s">
        <v>172</v>
      </c>
      <c r="H254" s="142">
        <v>2.4900000000000002</v>
      </c>
      <c r="I254" s="143"/>
      <c r="L254" s="138"/>
      <c r="M254" s="144"/>
      <c r="N254" s="145"/>
      <c r="O254" s="145"/>
      <c r="P254" s="145"/>
      <c r="Q254" s="145"/>
      <c r="R254" s="145"/>
      <c r="S254" s="145"/>
      <c r="T254" s="146"/>
      <c r="AT254" s="140" t="s">
        <v>139</v>
      </c>
      <c r="AU254" s="140" t="s">
        <v>82</v>
      </c>
      <c r="AV254" s="139" t="s">
        <v>82</v>
      </c>
      <c r="AW254" s="139" t="s">
        <v>34</v>
      </c>
      <c r="AX254" s="139" t="s">
        <v>73</v>
      </c>
      <c r="AY254" s="140" t="s">
        <v>127</v>
      </c>
    </row>
    <row r="255" spans="1:65" s="158" customFormat="1">
      <c r="B255" s="157"/>
      <c r="D255" s="131" t="s">
        <v>139</v>
      </c>
      <c r="E255" s="159" t="s">
        <v>83</v>
      </c>
      <c r="F255" s="160" t="s">
        <v>357</v>
      </c>
      <c r="H255" s="161">
        <v>2.4900000000000002</v>
      </c>
      <c r="I255" s="162"/>
      <c r="L255" s="157"/>
      <c r="M255" s="163"/>
      <c r="N255" s="164"/>
      <c r="O255" s="164"/>
      <c r="P255" s="164"/>
      <c r="Q255" s="164"/>
      <c r="R255" s="164"/>
      <c r="S255" s="164"/>
      <c r="T255" s="165"/>
      <c r="AT255" s="159" t="s">
        <v>139</v>
      </c>
      <c r="AU255" s="159" t="s">
        <v>82</v>
      </c>
      <c r="AV255" s="158" t="s">
        <v>150</v>
      </c>
      <c r="AW255" s="158" t="s">
        <v>34</v>
      </c>
      <c r="AX255" s="158" t="s">
        <v>73</v>
      </c>
      <c r="AY255" s="159" t="s">
        <v>127</v>
      </c>
    </row>
    <row r="256" spans="1:65" s="148" customFormat="1">
      <c r="B256" s="147"/>
      <c r="D256" s="131" t="s">
        <v>139</v>
      </c>
      <c r="E256" s="149" t="s">
        <v>21</v>
      </c>
      <c r="F256" s="150" t="s">
        <v>143</v>
      </c>
      <c r="H256" s="151">
        <v>2.4900000000000002</v>
      </c>
      <c r="I256" s="152"/>
      <c r="L256" s="147"/>
      <c r="M256" s="153"/>
      <c r="N256" s="154"/>
      <c r="O256" s="154"/>
      <c r="P256" s="154"/>
      <c r="Q256" s="154"/>
      <c r="R256" s="154"/>
      <c r="S256" s="154"/>
      <c r="T256" s="155"/>
      <c r="AT256" s="149" t="s">
        <v>139</v>
      </c>
      <c r="AU256" s="149" t="s">
        <v>82</v>
      </c>
      <c r="AV256" s="148" t="s">
        <v>135</v>
      </c>
      <c r="AW256" s="148" t="s">
        <v>34</v>
      </c>
      <c r="AX256" s="148" t="s">
        <v>80</v>
      </c>
      <c r="AY256" s="149" t="s">
        <v>127</v>
      </c>
    </row>
    <row r="257" spans="1:65" s="283" customFormat="1" ht="82.5" customHeight="1">
      <c r="A257" s="23"/>
      <c r="B257" s="22"/>
      <c r="C257" s="166" t="s">
        <v>358</v>
      </c>
      <c r="D257" s="166" t="s">
        <v>359</v>
      </c>
      <c r="E257" s="167" t="s">
        <v>360</v>
      </c>
      <c r="F257" s="320" t="s">
        <v>665</v>
      </c>
      <c r="G257" s="169" t="s">
        <v>133</v>
      </c>
      <c r="H257" s="170">
        <v>2.7389999999999999</v>
      </c>
      <c r="I257" s="171"/>
      <c r="J257" s="172">
        <f>ROUND(I257*H257,2)</f>
        <v>0</v>
      </c>
      <c r="K257" s="168" t="s">
        <v>21</v>
      </c>
      <c r="L257" s="316"/>
      <c r="M257" s="317" t="s">
        <v>21</v>
      </c>
      <c r="N257" s="173" t="s">
        <v>44</v>
      </c>
      <c r="O257" s="45"/>
      <c r="P257" s="122">
        <f>O257*H257</f>
        <v>0</v>
      </c>
      <c r="Q257" s="122">
        <v>2.1999999999999999E-2</v>
      </c>
      <c r="R257" s="122">
        <f>Q257*H257</f>
        <v>6.0257999999999992E-2</v>
      </c>
      <c r="S257" s="122">
        <v>0</v>
      </c>
      <c r="T257" s="123">
        <f>S257*H257</f>
        <v>0</v>
      </c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R257" s="314" t="s">
        <v>321</v>
      </c>
      <c r="AT257" s="314" t="s">
        <v>359</v>
      </c>
      <c r="AU257" s="314" t="s">
        <v>82</v>
      </c>
      <c r="AY257" s="280" t="s">
        <v>127</v>
      </c>
      <c r="BE257" s="315">
        <f>IF(N257="základní",J257,0)</f>
        <v>0</v>
      </c>
      <c r="BF257" s="315">
        <f>IF(N257="snížená",J257,0)</f>
        <v>0</v>
      </c>
      <c r="BG257" s="315">
        <f>IF(N257="zákl. přenesená",J257,0)</f>
        <v>0</v>
      </c>
      <c r="BH257" s="315">
        <f>IF(N257="sníž. přenesená",J257,0)</f>
        <v>0</v>
      </c>
      <c r="BI257" s="315">
        <f>IF(N257="nulová",J257,0)</f>
        <v>0</v>
      </c>
      <c r="BJ257" s="280" t="s">
        <v>80</v>
      </c>
      <c r="BK257" s="315">
        <f>ROUND(I257*H257,2)</f>
        <v>0</v>
      </c>
      <c r="BL257" s="280" t="s">
        <v>230</v>
      </c>
      <c r="BM257" s="314" t="s">
        <v>362</v>
      </c>
    </row>
    <row r="258" spans="1:65" s="139" customFormat="1">
      <c r="B258" s="138"/>
      <c r="D258" s="131" t="s">
        <v>139</v>
      </c>
      <c r="E258" s="140" t="s">
        <v>21</v>
      </c>
      <c r="F258" s="141" t="s">
        <v>363</v>
      </c>
      <c r="H258" s="142">
        <v>2.7389999999999999</v>
      </c>
      <c r="I258" s="143"/>
      <c r="L258" s="138"/>
      <c r="M258" s="144"/>
      <c r="N258" s="145"/>
      <c r="O258" s="145"/>
      <c r="P258" s="145"/>
      <c r="Q258" s="145"/>
      <c r="R258" s="145"/>
      <c r="S258" s="145"/>
      <c r="T258" s="146"/>
      <c r="AT258" s="140" t="s">
        <v>139</v>
      </c>
      <c r="AU258" s="140" t="s">
        <v>82</v>
      </c>
      <c r="AV258" s="139" t="s">
        <v>82</v>
      </c>
      <c r="AW258" s="139" t="s">
        <v>34</v>
      </c>
      <c r="AX258" s="139" t="s">
        <v>73</v>
      </c>
      <c r="AY258" s="140" t="s">
        <v>127</v>
      </c>
    </row>
    <row r="259" spans="1:65" s="148" customFormat="1">
      <c r="B259" s="147"/>
      <c r="D259" s="131" t="s">
        <v>139</v>
      </c>
      <c r="E259" s="149" t="s">
        <v>21</v>
      </c>
      <c r="F259" s="150" t="s">
        <v>143</v>
      </c>
      <c r="H259" s="151">
        <v>2.7389999999999999</v>
      </c>
      <c r="I259" s="152"/>
      <c r="L259" s="147"/>
      <c r="M259" s="153"/>
      <c r="N259" s="154"/>
      <c r="O259" s="154"/>
      <c r="P259" s="154"/>
      <c r="Q259" s="154"/>
      <c r="R259" s="154"/>
      <c r="S259" s="154"/>
      <c r="T259" s="155"/>
      <c r="AT259" s="149" t="s">
        <v>139</v>
      </c>
      <c r="AU259" s="149" t="s">
        <v>82</v>
      </c>
      <c r="AV259" s="148" t="s">
        <v>135</v>
      </c>
      <c r="AW259" s="148" t="s">
        <v>34</v>
      </c>
      <c r="AX259" s="148" t="s">
        <v>80</v>
      </c>
      <c r="AY259" s="149" t="s">
        <v>127</v>
      </c>
    </row>
    <row r="260" spans="1:65" s="283" customFormat="1" ht="21.75" customHeight="1">
      <c r="A260" s="23"/>
      <c r="B260" s="22"/>
      <c r="C260" s="114" t="s">
        <v>364</v>
      </c>
      <c r="D260" s="114" t="s">
        <v>130</v>
      </c>
      <c r="E260" s="115" t="s">
        <v>365</v>
      </c>
      <c r="F260" s="116" t="s">
        <v>366</v>
      </c>
      <c r="G260" s="117" t="s">
        <v>133</v>
      </c>
      <c r="H260" s="118">
        <v>2.4900000000000002</v>
      </c>
      <c r="I260" s="119"/>
      <c r="J260" s="120">
        <f>ROUND(I260*H260,2)</f>
        <v>0</v>
      </c>
      <c r="K260" s="116" t="s">
        <v>21</v>
      </c>
      <c r="L260" s="22"/>
      <c r="M260" s="313" t="s">
        <v>21</v>
      </c>
      <c r="N260" s="121" t="s">
        <v>44</v>
      </c>
      <c r="O260" s="45"/>
      <c r="P260" s="122">
        <f>O260*H260</f>
        <v>0</v>
      </c>
      <c r="Q260" s="122">
        <v>1.5E-3</v>
      </c>
      <c r="R260" s="122">
        <f>Q260*H260</f>
        <v>3.7350000000000005E-3</v>
      </c>
      <c r="S260" s="122">
        <v>0</v>
      </c>
      <c r="T260" s="123">
        <f>S260*H260</f>
        <v>0</v>
      </c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R260" s="314" t="s">
        <v>230</v>
      </c>
      <c r="AT260" s="314" t="s">
        <v>130</v>
      </c>
      <c r="AU260" s="314" t="s">
        <v>82</v>
      </c>
      <c r="AY260" s="280" t="s">
        <v>127</v>
      </c>
      <c r="BE260" s="315">
        <f>IF(N260="základní",J260,0)</f>
        <v>0</v>
      </c>
      <c r="BF260" s="315">
        <f>IF(N260="snížená",J260,0)</f>
        <v>0</v>
      </c>
      <c r="BG260" s="315">
        <f>IF(N260="zákl. přenesená",J260,0)</f>
        <v>0</v>
      </c>
      <c r="BH260" s="315">
        <f>IF(N260="sníž. přenesená",J260,0)</f>
        <v>0</v>
      </c>
      <c r="BI260" s="315">
        <f>IF(N260="nulová",J260,0)</f>
        <v>0</v>
      </c>
      <c r="BJ260" s="280" t="s">
        <v>80</v>
      </c>
      <c r="BK260" s="315">
        <f>ROUND(I260*H260,2)</f>
        <v>0</v>
      </c>
      <c r="BL260" s="280" t="s">
        <v>230</v>
      </c>
      <c r="BM260" s="314" t="s">
        <v>367</v>
      </c>
    </row>
    <row r="261" spans="1:65" s="139" customFormat="1">
      <c r="B261" s="138"/>
      <c r="D261" s="131" t="s">
        <v>139</v>
      </c>
      <c r="E261" s="140" t="s">
        <v>21</v>
      </c>
      <c r="F261" s="141" t="s">
        <v>83</v>
      </c>
      <c r="H261" s="142">
        <v>2.4900000000000002</v>
      </c>
      <c r="I261" s="143"/>
      <c r="L261" s="138"/>
      <c r="M261" s="144"/>
      <c r="N261" s="145"/>
      <c r="O261" s="145"/>
      <c r="P261" s="145"/>
      <c r="Q261" s="145"/>
      <c r="R261" s="145"/>
      <c r="S261" s="145"/>
      <c r="T261" s="146"/>
      <c r="AT261" s="140" t="s">
        <v>139</v>
      </c>
      <c r="AU261" s="140" t="s">
        <v>82</v>
      </c>
      <c r="AV261" s="139" t="s">
        <v>82</v>
      </c>
      <c r="AW261" s="139" t="s">
        <v>34</v>
      </c>
      <c r="AX261" s="139" t="s">
        <v>73</v>
      </c>
      <c r="AY261" s="140" t="s">
        <v>127</v>
      </c>
    </row>
    <row r="262" spans="1:65" s="148" customFormat="1">
      <c r="B262" s="147"/>
      <c r="D262" s="131" t="s">
        <v>139</v>
      </c>
      <c r="E262" s="149" t="s">
        <v>21</v>
      </c>
      <c r="F262" s="150" t="s">
        <v>143</v>
      </c>
      <c r="H262" s="151">
        <v>2.4900000000000002</v>
      </c>
      <c r="I262" s="152"/>
      <c r="L262" s="147"/>
      <c r="M262" s="153"/>
      <c r="N262" s="154"/>
      <c r="O262" s="154"/>
      <c r="P262" s="154"/>
      <c r="Q262" s="154"/>
      <c r="R262" s="154"/>
      <c r="S262" s="154"/>
      <c r="T262" s="155"/>
      <c r="AT262" s="149" t="s">
        <v>139</v>
      </c>
      <c r="AU262" s="149" t="s">
        <v>82</v>
      </c>
      <c r="AV262" s="148" t="s">
        <v>135</v>
      </c>
      <c r="AW262" s="148" t="s">
        <v>34</v>
      </c>
      <c r="AX262" s="148" t="s">
        <v>80</v>
      </c>
      <c r="AY262" s="149" t="s">
        <v>127</v>
      </c>
    </row>
    <row r="263" spans="1:65" s="283" customFormat="1" ht="24.2" customHeight="1">
      <c r="A263" s="23"/>
      <c r="B263" s="22"/>
      <c r="C263" s="114" t="s">
        <v>368</v>
      </c>
      <c r="D263" s="114" t="s">
        <v>130</v>
      </c>
      <c r="E263" s="115" t="s">
        <v>369</v>
      </c>
      <c r="F263" s="116" t="s">
        <v>370</v>
      </c>
      <c r="G263" s="117" t="s">
        <v>207</v>
      </c>
      <c r="H263" s="118">
        <v>1</v>
      </c>
      <c r="I263" s="119"/>
      <c r="J263" s="120">
        <f>ROUND(I263*H263,2)</f>
        <v>0</v>
      </c>
      <c r="K263" s="116" t="s">
        <v>21</v>
      </c>
      <c r="L263" s="22"/>
      <c r="M263" s="313" t="s">
        <v>21</v>
      </c>
      <c r="N263" s="121" t="s">
        <v>44</v>
      </c>
      <c r="O263" s="45"/>
      <c r="P263" s="122">
        <f>O263*H263</f>
        <v>0</v>
      </c>
      <c r="Q263" s="122">
        <v>0</v>
      </c>
      <c r="R263" s="122">
        <f>Q263*H263</f>
        <v>0</v>
      </c>
      <c r="S263" s="122">
        <v>0</v>
      </c>
      <c r="T263" s="123">
        <f>S263*H263</f>
        <v>0</v>
      </c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R263" s="314" t="s">
        <v>230</v>
      </c>
      <c r="AT263" s="314" t="s">
        <v>130</v>
      </c>
      <c r="AU263" s="314" t="s">
        <v>82</v>
      </c>
      <c r="AY263" s="280" t="s">
        <v>127</v>
      </c>
      <c r="BE263" s="315">
        <f>IF(N263="základní",J263,0)</f>
        <v>0</v>
      </c>
      <c r="BF263" s="315">
        <f>IF(N263="snížená",J263,0)</f>
        <v>0</v>
      </c>
      <c r="BG263" s="315">
        <f>IF(N263="zákl. přenesená",J263,0)</f>
        <v>0</v>
      </c>
      <c r="BH263" s="315">
        <f>IF(N263="sníž. přenesená",J263,0)</f>
        <v>0</v>
      </c>
      <c r="BI263" s="315">
        <f>IF(N263="nulová",J263,0)</f>
        <v>0</v>
      </c>
      <c r="BJ263" s="280" t="s">
        <v>80</v>
      </c>
      <c r="BK263" s="315">
        <f>ROUND(I263*H263,2)</f>
        <v>0</v>
      </c>
      <c r="BL263" s="280" t="s">
        <v>230</v>
      </c>
      <c r="BM263" s="314" t="s">
        <v>371</v>
      </c>
    </row>
    <row r="264" spans="1:65" s="139" customFormat="1">
      <c r="B264" s="138"/>
      <c r="D264" s="131" t="s">
        <v>139</v>
      </c>
      <c r="E264" s="140" t="s">
        <v>21</v>
      </c>
      <c r="F264" s="141" t="s">
        <v>209</v>
      </c>
      <c r="H264" s="142">
        <v>1</v>
      </c>
      <c r="I264" s="143"/>
      <c r="L264" s="138"/>
      <c r="M264" s="144"/>
      <c r="N264" s="145"/>
      <c r="O264" s="145"/>
      <c r="P264" s="145"/>
      <c r="Q264" s="145"/>
      <c r="R264" s="145"/>
      <c r="S264" s="145"/>
      <c r="T264" s="146"/>
      <c r="AT264" s="140" t="s">
        <v>139</v>
      </c>
      <c r="AU264" s="140" t="s">
        <v>82</v>
      </c>
      <c r="AV264" s="139" t="s">
        <v>82</v>
      </c>
      <c r="AW264" s="139" t="s">
        <v>34</v>
      </c>
      <c r="AX264" s="139" t="s">
        <v>73</v>
      </c>
      <c r="AY264" s="140" t="s">
        <v>127</v>
      </c>
    </row>
    <row r="265" spans="1:65" s="148" customFormat="1">
      <c r="B265" s="147"/>
      <c r="D265" s="131" t="s">
        <v>139</v>
      </c>
      <c r="E265" s="149" t="s">
        <v>21</v>
      </c>
      <c r="F265" s="150" t="s">
        <v>143</v>
      </c>
      <c r="H265" s="151">
        <v>1</v>
      </c>
      <c r="I265" s="152"/>
      <c r="L265" s="147"/>
      <c r="M265" s="153"/>
      <c r="N265" s="154"/>
      <c r="O265" s="154"/>
      <c r="P265" s="154"/>
      <c r="Q265" s="154"/>
      <c r="R265" s="154"/>
      <c r="S265" s="154"/>
      <c r="T265" s="155"/>
      <c r="AT265" s="149" t="s">
        <v>139</v>
      </c>
      <c r="AU265" s="149" t="s">
        <v>82</v>
      </c>
      <c r="AV265" s="148" t="s">
        <v>135</v>
      </c>
      <c r="AW265" s="148" t="s">
        <v>34</v>
      </c>
      <c r="AX265" s="148" t="s">
        <v>80</v>
      </c>
      <c r="AY265" s="149" t="s">
        <v>127</v>
      </c>
    </row>
    <row r="266" spans="1:65" s="283" customFormat="1" ht="24.2" customHeight="1">
      <c r="A266" s="23"/>
      <c r="B266" s="22"/>
      <c r="C266" s="114" t="s">
        <v>372</v>
      </c>
      <c r="D266" s="114" t="s">
        <v>130</v>
      </c>
      <c r="E266" s="115" t="s">
        <v>373</v>
      </c>
      <c r="F266" s="116" t="s">
        <v>374</v>
      </c>
      <c r="G266" s="117" t="s">
        <v>221</v>
      </c>
      <c r="H266" s="118">
        <v>9.5000000000000001E-2</v>
      </c>
      <c r="I266" s="119"/>
      <c r="J266" s="120">
        <f>ROUND(I266*H266,2)</f>
        <v>0</v>
      </c>
      <c r="K266" s="116" t="s">
        <v>134</v>
      </c>
      <c r="L266" s="22"/>
      <c r="M266" s="313" t="s">
        <v>21</v>
      </c>
      <c r="N266" s="121" t="s">
        <v>44</v>
      </c>
      <c r="O266" s="45"/>
      <c r="P266" s="122">
        <f>O266*H266</f>
        <v>0</v>
      </c>
      <c r="Q266" s="122">
        <v>0</v>
      </c>
      <c r="R266" s="122">
        <f>Q266*H266</f>
        <v>0</v>
      </c>
      <c r="S266" s="122">
        <v>0</v>
      </c>
      <c r="T266" s="123">
        <f>S266*H266</f>
        <v>0</v>
      </c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R266" s="314" t="s">
        <v>230</v>
      </c>
      <c r="AT266" s="314" t="s">
        <v>130</v>
      </c>
      <c r="AU266" s="314" t="s">
        <v>82</v>
      </c>
      <c r="AY266" s="280" t="s">
        <v>127</v>
      </c>
      <c r="BE266" s="315">
        <f>IF(N266="základní",J266,0)</f>
        <v>0</v>
      </c>
      <c r="BF266" s="315">
        <f>IF(N266="snížená",J266,0)</f>
        <v>0</v>
      </c>
      <c r="BG266" s="315">
        <f>IF(N266="zákl. přenesená",J266,0)</f>
        <v>0</v>
      </c>
      <c r="BH266" s="315">
        <f>IF(N266="sníž. přenesená",J266,0)</f>
        <v>0</v>
      </c>
      <c r="BI266" s="315">
        <f>IF(N266="nulová",J266,0)</f>
        <v>0</v>
      </c>
      <c r="BJ266" s="280" t="s">
        <v>80</v>
      </c>
      <c r="BK266" s="315">
        <f>ROUND(I266*H266,2)</f>
        <v>0</v>
      </c>
      <c r="BL266" s="280" t="s">
        <v>230</v>
      </c>
      <c r="BM266" s="314" t="s">
        <v>375</v>
      </c>
    </row>
    <row r="267" spans="1:65" s="283" customFormat="1">
      <c r="A267" s="23"/>
      <c r="B267" s="22"/>
      <c r="C267" s="23"/>
      <c r="D267" s="124" t="s">
        <v>137</v>
      </c>
      <c r="E267" s="23"/>
      <c r="F267" s="125" t="s">
        <v>376</v>
      </c>
      <c r="G267" s="23"/>
      <c r="H267" s="23"/>
      <c r="I267" s="126"/>
      <c r="J267" s="23"/>
      <c r="K267" s="23"/>
      <c r="L267" s="22"/>
      <c r="M267" s="127"/>
      <c r="N267" s="128"/>
      <c r="O267" s="45"/>
      <c r="P267" s="45"/>
      <c r="Q267" s="45"/>
      <c r="R267" s="45"/>
      <c r="S267" s="45"/>
      <c r="T267" s="46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T267" s="280" t="s">
        <v>137</v>
      </c>
      <c r="AU267" s="280" t="s">
        <v>82</v>
      </c>
    </row>
    <row r="268" spans="1:65" s="103" customFormat="1" ht="22.9" customHeight="1">
      <c r="B268" s="102"/>
      <c r="D268" s="104" t="s">
        <v>72</v>
      </c>
      <c r="E268" s="112" t="s">
        <v>377</v>
      </c>
      <c r="F268" s="112" t="s">
        <v>378</v>
      </c>
      <c r="I268" s="106"/>
      <c r="J268" s="113">
        <f>BK268</f>
        <v>0</v>
      </c>
      <c r="L268" s="102"/>
      <c r="M268" s="108"/>
      <c r="N268" s="109"/>
      <c r="O268" s="109"/>
      <c r="P268" s="110">
        <f>SUM(P269:P308)</f>
        <v>0</v>
      </c>
      <c r="Q268" s="109"/>
      <c r="R268" s="110">
        <f>SUM(R269:R308)</f>
        <v>0.29328699999999996</v>
      </c>
      <c r="S268" s="109"/>
      <c r="T268" s="111">
        <f>SUM(T269:T308)</f>
        <v>4.1000000000000003E-3</v>
      </c>
      <c r="AR268" s="104" t="s">
        <v>82</v>
      </c>
      <c r="AT268" s="311" t="s">
        <v>72</v>
      </c>
      <c r="AU268" s="311" t="s">
        <v>80</v>
      </c>
      <c r="AY268" s="104" t="s">
        <v>127</v>
      </c>
      <c r="BK268" s="312">
        <f>SUM(BK269:BK308)</f>
        <v>0</v>
      </c>
    </row>
    <row r="269" spans="1:65" s="283" customFormat="1" ht="16.5" customHeight="1">
      <c r="A269" s="23"/>
      <c r="B269" s="22"/>
      <c r="C269" s="114" t="s">
        <v>379</v>
      </c>
      <c r="D269" s="114" t="s">
        <v>130</v>
      </c>
      <c r="E269" s="115" t="s">
        <v>380</v>
      </c>
      <c r="F269" s="116" t="s">
        <v>381</v>
      </c>
      <c r="G269" s="117" t="s">
        <v>133</v>
      </c>
      <c r="H269" s="118">
        <v>9.32</v>
      </c>
      <c r="I269" s="119"/>
      <c r="J269" s="120">
        <f>ROUND(I269*H269,2)</f>
        <v>0</v>
      </c>
      <c r="K269" s="116" t="s">
        <v>134</v>
      </c>
      <c r="L269" s="22"/>
      <c r="M269" s="313" t="s">
        <v>21</v>
      </c>
      <c r="N269" s="121" t="s">
        <v>44</v>
      </c>
      <c r="O269" s="45"/>
      <c r="P269" s="122">
        <f>O269*H269</f>
        <v>0</v>
      </c>
      <c r="Q269" s="122">
        <v>0</v>
      </c>
      <c r="R269" s="122">
        <f>Q269*H269</f>
        <v>0</v>
      </c>
      <c r="S269" s="122">
        <v>0</v>
      </c>
      <c r="T269" s="123">
        <f>S269*H269</f>
        <v>0</v>
      </c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R269" s="314" t="s">
        <v>230</v>
      </c>
      <c r="AT269" s="314" t="s">
        <v>130</v>
      </c>
      <c r="AU269" s="314" t="s">
        <v>82</v>
      </c>
      <c r="AY269" s="280" t="s">
        <v>127</v>
      </c>
      <c r="BE269" s="315">
        <f>IF(N269="základní",J269,0)</f>
        <v>0</v>
      </c>
      <c r="BF269" s="315">
        <f>IF(N269="snížená",J269,0)</f>
        <v>0</v>
      </c>
      <c r="BG269" s="315">
        <f>IF(N269="zákl. přenesená",J269,0)</f>
        <v>0</v>
      </c>
      <c r="BH269" s="315">
        <f>IF(N269="sníž. přenesená",J269,0)</f>
        <v>0</v>
      </c>
      <c r="BI269" s="315">
        <f>IF(N269="nulová",J269,0)</f>
        <v>0</v>
      </c>
      <c r="BJ269" s="280" t="s">
        <v>80</v>
      </c>
      <c r="BK269" s="315">
        <f>ROUND(I269*H269,2)</f>
        <v>0</v>
      </c>
      <c r="BL269" s="280" t="s">
        <v>230</v>
      </c>
      <c r="BM269" s="314" t="s">
        <v>382</v>
      </c>
    </row>
    <row r="270" spans="1:65" s="283" customFormat="1">
      <c r="A270" s="23"/>
      <c r="B270" s="22"/>
      <c r="C270" s="23"/>
      <c r="D270" s="124" t="s">
        <v>137</v>
      </c>
      <c r="E270" s="23"/>
      <c r="F270" s="125" t="s">
        <v>383</v>
      </c>
      <c r="G270" s="23"/>
      <c r="H270" s="23"/>
      <c r="I270" s="126"/>
      <c r="J270" s="23"/>
      <c r="K270" s="23"/>
      <c r="L270" s="22"/>
      <c r="M270" s="127"/>
      <c r="N270" s="128"/>
      <c r="O270" s="45"/>
      <c r="P270" s="45"/>
      <c r="Q270" s="45"/>
      <c r="R270" s="45"/>
      <c r="S270" s="45"/>
      <c r="T270" s="46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T270" s="280" t="s">
        <v>137</v>
      </c>
      <c r="AU270" s="280" t="s">
        <v>82</v>
      </c>
    </row>
    <row r="271" spans="1:65" s="139" customFormat="1">
      <c r="B271" s="138"/>
      <c r="D271" s="131" t="s">
        <v>139</v>
      </c>
      <c r="E271" s="140" t="s">
        <v>21</v>
      </c>
      <c r="F271" s="141" t="s">
        <v>85</v>
      </c>
      <c r="H271" s="142">
        <v>9.32</v>
      </c>
      <c r="I271" s="143"/>
      <c r="L271" s="138"/>
      <c r="M271" s="144"/>
      <c r="N271" s="145"/>
      <c r="O271" s="145"/>
      <c r="P271" s="145"/>
      <c r="Q271" s="145"/>
      <c r="R271" s="145"/>
      <c r="S271" s="145"/>
      <c r="T271" s="146"/>
      <c r="AT271" s="140" t="s">
        <v>139</v>
      </c>
      <c r="AU271" s="140" t="s">
        <v>82</v>
      </c>
      <c r="AV271" s="139" t="s">
        <v>82</v>
      </c>
      <c r="AW271" s="139" t="s">
        <v>34</v>
      </c>
      <c r="AX271" s="139" t="s">
        <v>73</v>
      </c>
      <c r="AY271" s="140" t="s">
        <v>127</v>
      </c>
    </row>
    <row r="272" spans="1:65" s="148" customFormat="1">
      <c r="B272" s="147"/>
      <c r="D272" s="131" t="s">
        <v>139</v>
      </c>
      <c r="E272" s="149" t="s">
        <v>21</v>
      </c>
      <c r="F272" s="150" t="s">
        <v>143</v>
      </c>
      <c r="H272" s="151">
        <v>9.32</v>
      </c>
      <c r="I272" s="152"/>
      <c r="L272" s="147"/>
      <c r="M272" s="153"/>
      <c r="N272" s="154"/>
      <c r="O272" s="154"/>
      <c r="P272" s="154"/>
      <c r="Q272" s="154"/>
      <c r="R272" s="154"/>
      <c r="S272" s="154"/>
      <c r="T272" s="155"/>
      <c r="AT272" s="149" t="s">
        <v>139</v>
      </c>
      <c r="AU272" s="149" t="s">
        <v>82</v>
      </c>
      <c r="AV272" s="148" t="s">
        <v>135</v>
      </c>
      <c r="AW272" s="148" t="s">
        <v>34</v>
      </c>
      <c r="AX272" s="148" t="s">
        <v>80</v>
      </c>
      <c r="AY272" s="149" t="s">
        <v>127</v>
      </c>
    </row>
    <row r="273" spans="1:65" s="283" customFormat="1" ht="16.5" customHeight="1">
      <c r="A273" s="23"/>
      <c r="B273" s="22"/>
      <c r="C273" s="114" t="s">
        <v>384</v>
      </c>
      <c r="D273" s="114" t="s">
        <v>130</v>
      </c>
      <c r="E273" s="115" t="s">
        <v>385</v>
      </c>
      <c r="F273" s="116" t="s">
        <v>386</v>
      </c>
      <c r="G273" s="117" t="s">
        <v>133</v>
      </c>
      <c r="H273" s="118">
        <v>9.32</v>
      </c>
      <c r="I273" s="119"/>
      <c r="J273" s="120">
        <f>ROUND(I273*H273,2)</f>
        <v>0</v>
      </c>
      <c r="K273" s="116" t="s">
        <v>134</v>
      </c>
      <c r="L273" s="22"/>
      <c r="M273" s="313" t="s">
        <v>21</v>
      </c>
      <c r="N273" s="121" t="s">
        <v>44</v>
      </c>
      <c r="O273" s="45"/>
      <c r="P273" s="122">
        <f>O273*H273</f>
        <v>0</v>
      </c>
      <c r="Q273" s="122">
        <v>2.9999999999999997E-4</v>
      </c>
      <c r="R273" s="122">
        <f>Q273*H273</f>
        <v>2.7959999999999999E-3</v>
      </c>
      <c r="S273" s="122">
        <v>0</v>
      </c>
      <c r="T273" s="123">
        <f>S273*H273</f>
        <v>0</v>
      </c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R273" s="314" t="s">
        <v>230</v>
      </c>
      <c r="AT273" s="314" t="s">
        <v>130</v>
      </c>
      <c r="AU273" s="314" t="s">
        <v>82</v>
      </c>
      <c r="AY273" s="280" t="s">
        <v>127</v>
      </c>
      <c r="BE273" s="315">
        <f>IF(N273="základní",J273,0)</f>
        <v>0</v>
      </c>
      <c r="BF273" s="315">
        <f>IF(N273="snížená",J273,0)</f>
        <v>0</v>
      </c>
      <c r="BG273" s="315">
        <f>IF(N273="zákl. přenesená",J273,0)</f>
        <v>0</v>
      </c>
      <c r="BH273" s="315">
        <f>IF(N273="sníž. přenesená",J273,0)</f>
        <v>0</v>
      </c>
      <c r="BI273" s="315">
        <f>IF(N273="nulová",J273,0)</f>
        <v>0</v>
      </c>
      <c r="BJ273" s="280" t="s">
        <v>80</v>
      </c>
      <c r="BK273" s="315">
        <f>ROUND(I273*H273,2)</f>
        <v>0</v>
      </c>
      <c r="BL273" s="280" t="s">
        <v>230</v>
      </c>
      <c r="BM273" s="314" t="s">
        <v>387</v>
      </c>
    </row>
    <row r="274" spans="1:65" s="283" customFormat="1">
      <c r="A274" s="23"/>
      <c r="B274" s="22"/>
      <c r="C274" s="23"/>
      <c r="D274" s="124" t="s">
        <v>137</v>
      </c>
      <c r="E274" s="23"/>
      <c r="F274" s="125" t="s">
        <v>388</v>
      </c>
      <c r="G274" s="23"/>
      <c r="H274" s="23"/>
      <c r="I274" s="126"/>
      <c r="J274" s="23"/>
      <c r="K274" s="23"/>
      <c r="L274" s="22"/>
      <c r="M274" s="127"/>
      <c r="N274" s="128"/>
      <c r="O274" s="45"/>
      <c r="P274" s="45"/>
      <c r="Q274" s="45"/>
      <c r="R274" s="45"/>
      <c r="S274" s="45"/>
      <c r="T274" s="46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T274" s="280" t="s">
        <v>137</v>
      </c>
      <c r="AU274" s="280" t="s">
        <v>82</v>
      </c>
    </row>
    <row r="275" spans="1:65" s="139" customFormat="1">
      <c r="B275" s="138"/>
      <c r="D275" s="131" t="s">
        <v>139</v>
      </c>
      <c r="E275" s="140" t="s">
        <v>21</v>
      </c>
      <c r="F275" s="141" t="s">
        <v>85</v>
      </c>
      <c r="H275" s="142">
        <v>9.32</v>
      </c>
      <c r="I275" s="143"/>
      <c r="L275" s="138"/>
      <c r="M275" s="144"/>
      <c r="N275" s="145"/>
      <c r="O275" s="145"/>
      <c r="P275" s="145"/>
      <c r="Q275" s="145"/>
      <c r="R275" s="145"/>
      <c r="S275" s="145"/>
      <c r="T275" s="146"/>
      <c r="AT275" s="140" t="s">
        <v>139</v>
      </c>
      <c r="AU275" s="140" t="s">
        <v>82</v>
      </c>
      <c r="AV275" s="139" t="s">
        <v>82</v>
      </c>
      <c r="AW275" s="139" t="s">
        <v>34</v>
      </c>
      <c r="AX275" s="139" t="s">
        <v>73</v>
      </c>
      <c r="AY275" s="140" t="s">
        <v>127</v>
      </c>
    </row>
    <row r="276" spans="1:65" s="148" customFormat="1">
      <c r="B276" s="147"/>
      <c r="D276" s="131" t="s">
        <v>139</v>
      </c>
      <c r="E276" s="149" t="s">
        <v>21</v>
      </c>
      <c r="F276" s="150" t="s">
        <v>143</v>
      </c>
      <c r="H276" s="151">
        <v>9.32</v>
      </c>
      <c r="I276" s="152"/>
      <c r="L276" s="147"/>
      <c r="M276" s="153"/>
      <c r="N276" s="154"/>
      <c r="O276" s="154"/>
      <c r="P276" s="154"/>
      <c r="Q276" s="154"/>
      <c r="R276" s="154"/>
      <c r="S276" s="154"/>
      <c r="T276" s="155"/>
      <c r="AT276" s="149" t="s">
        <v>139</v>
      </c>
      <c r="AU276" s="149" t="s">
        <v>82</v>
      </c>
      <c r="AV276" s="148" t="s">
        <v>135</v>
      </c>
      <c r="AW276" s="148" t="s">
        <v>34</v>
      </c>
      <c r="AX276" s="148" t="s">
        <v>80</v>
      </c>
      <c r="AY276" s="149" t="s">
        <v>127</v>
      </c>
    </row>
    <row r="277" spans="1:65" s="283" customFormat="1" ht="21.75" customHeight="1">
      <c r="A277" s="23"/>
      <c r="B277" s="22"/>
      <c r="C277" s="114" t="s">
        <v>389</v>
      </c>
      <c r="D277" s="114" t="s">
        <v>130</v>
      </c>
      <c r="E277" s="115" t="s">
        <v>390</v>
      </c>
      <c r="F277" s="116" t="s">
        <v>391</v>
      </c>
      <c r="G277" s="117" t="s">
        <v>133</v>
      </c>
      <c r="H277" s="118">
        <v>1.3979999999999999</v>
      </c>
      <c r="I277" s="119"/>
      <c r="J277" s="120">
        <f>ROUND(I277*H277,2)</f>
        <v>0</v>
      </c>
      <c r="K277" s="116" t="s">
        <v>21</v>
      </c>
      <c r="L277" s="22"/>
      <c r="M277" s="313" t="s">
        <v>21</v>
      </c>
      <c r="N277" s="121" t="s">
        <v>44</v>
      </c>
      <c r="O277" s="45"/>
      <c r="P277" s="122">
        <f>O277*H277</f>
        <v>0</v>
      </c>
      <c r="Q277" s="122">
        <v>1.5E-3</v>
      </c>
      <c r="R277" s="122">
        <f>Q277*H277</f>
        <v>2.0969999999999999E-3</v>
      </c>
      <c r="S277" s="122">
        <v>0</v>
      </c>
      <c r="T277" s="123">
        <f>S277*H277</f>
        <v>0</v>
      </c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R277" s="314" t="s">
        <v>230</v>
      </c>
      <c r="AT277" s="314" t="s">
        <v>130</v>
      </c>
      <c r="AU277" s="314" t="s">
        <v>82</v>
      </c>
      <c r="AY277" s="280" t="s">
        <v>127</v>
      </c>
      <c r="BE277" s="315">
        <f>IF(N277="základní",J277,0)</f>
        <v>0</v>
      </c>
      <c r="BF277" s="315">
        <f>IF(N277="snížená",J277,0)</f>
        <v>0</v>
      </c>
      <c r="BG277" s="315">
        <f>IF(N277="zákl. přenesená",J277,0)</f>
        <v>0</v>
      </c>
      <c r="BH277" s="315">
        <f>IF(N277="sníž. přenesená",J277,0)</f>
        <v>0</v>
      </c>
      <c r="BI277" s="315">
        <f>IF(N277="nulová",J277,0)</f>
        <v>0</v>
      </c>
      <c r="BJ277" s="280" t="s">
        <v>80</v>
      </c>
      <c r="BK277" s="315">
        <f>ROUND(I277*H277,2)</f>
        <v>0</v>
      </c>
      <c r="BL277" s="280" t="s">
        <v>230</v>
      </c>
      <c r="BM277" s="314" t="s">
        <v>392</v>
      </c>
    </row>
    <row r="278" spans="1:65" s="130" customFormat="1">
      <c r="B278" s="129"/>
      <c r="D278" s="131" t="s">
        <v>139</v>
      </c>
      <c r="E278" s="132" t="s">
        <v>21</v>
      </c>
      <c r="F278" s="133" t="s">
        <v>393</v>
      </c>
      <c r="H278" s="132" t="s">
        <v>21</v>
      </c>
      <c r="I278" s="134"/>
      <c r="L278" s="129"/>
      <c r="M278" s="135"/>
      <c r="N278" s="136"/>
      <c r="O278" s="136"/>
      <c r="P278" s="136"/>
      <c r="Q278" s="136"/>
      <c r="R278" s="136"/>
      <c r="S278" s="136"/>
      <c r="T278" s="137"/>
      <c r="AT278" s="132" t="s">
        <v>139</v>
      </c>
      <c r="AU278" s="132" t="s">
        <v>82</v>
      </c>
      <c r="AV278" s="130" t="s">
        <v>80</v>
      </c>
      <c r="AW278" s="130" t="s">
        <v>34</v>
      </c>
      <c r="AX278" s="130" t="s">
        <v>73</v>
      </c>
      <c r="AY278" s="132" t="s">
        <v>127</v>
      </c>
    </row>
    <row r="279" spans="1:65" s="139" customFormat="1">
      <c r="B279" s="138"/>
      <c r="D279" s="131" t="s">
        <v>139</v>
      </c>
      <c r="E279" s="140" t="s">
        <v>21</v>
      </c>
      <c r="F279" s="141" t="s">
        <v>394</v>
      </c>
      <c r="H279" s="142">
        <v>1.3979999999999999</v>
      </c>
      <c r="I279" s="143"/>
      <c r="L279" s="138"/>
      <c r="M279" s="144"/>
      <c r="N279" s="145"/>
      <c r="O279" s="145"/>
      <c r="P279" s="145"/>
      <c r="Q279" s="145"/>
      <c r="R279" s="145"/>
      <c r="S279" s="145"/>
      <c r="T279" s="146"/>
      <c r="AT279" s="140" t="s">
        <v>139</v>
      </c>
      <c r="AU279" s="140" t="s">
        <v>82</v>
      </c>
      <c r="AV279" s="139" t="s">
        <v>82</v>
      </c>
      <c r="AW279" s="139" t="s">
        <v>34</v>
      </c>
      <c r="AX279" s="139" t="s">
        <v>73</v>
      </c>
      <c r="AY279" s="140" t="s">
        <v>127</v>
      </c>
    </row>
    <row r="280" spans="1:65" s="148" customFormat="1">
      <c r="B280" s="147"/>
      <c r="D280" s="131" t="s">
        <v>139</v>
      </c>
      <c r="E280" s="149" t="s">
        <v>21</v>
      </c>
      <c r="F280" s="150" t="s">
        <v>143</v>
      </c>
      <c r="H280" s="151">
        <v>1.3979999999999999</v>
      </c>
      <c r="I280" s="152"/>
      <c r="L280" s="147"/>
      <c r="M280" s="153"/>
      <c r="N280" s="154"/>
      <c r="O280" s="154"/>
      <c r="P280" s="154"/>
      <c r="Q280" s="154"/>
      <c r="R280" s="154"/>
      <c r="S280" s="154"/>
      <c r="T280" s="155"/>
      <c r="AT280" s="149" t="s">
        <v>139</v>
      </c>
      <c r="AU280" s="149" t="s">
        <v>82</v>
      </c>
      <c r="AV280" s="148" t="s">
        <v>135</v>
      </c>
      <c r="AW280" s="148" t="s">
        <v>34</v>
      </c>
      <c r="AX280" s="148" t="s">
        <v>80</v>
      </c>
      <c r="AY280" s="149" t="s">
        <v>127</v>
      </c>
    </row>
    <row r="281" spans="1:65" s="283" customFormat="1" ht="21.75" customHeight="1">
      <c r="A281" s="23"/>
      <c r="B281" s="22"/>
      <c r="C281" s="114" t="s">
        <v>395</v>
      </c>
      <c r="D281" s="114" t="s">
        <v>130</v>
      </c>
      <c r="E281" s="115" t="s">
        <v>396</v>
      </c>
      <c r="F281" s="116" t="s">
        <v>397</v>
      </c>
      <c r="G281" s="117" t="s">
        <v>133</v>
      </c>
      <c r="H281" s="118">
        <v>9.32</v>
      </c>
      <c r="I281" s="119"/>
      <c r="J281" s="120">
        <f>ROUND(I281*H281,2)</f>
        <v>0</v>
      </c>
      <c r="K281" s="116" t="s">
        <v>134</v>
      </c>
      <c r="L281" s="22"/>
      <c r="M281" s="313" t="s">
        <v>21</v>
      </c>
      <c r="N281" s="121" t="s">
        <v>44</v>
      </c>
      <c r="O281" s="45"/>
      <c r="P281" s="122">
        <f>O281*H281</f>
        <v>0</v>
      </c>
      <c r="Q281" s="122">
        <v>4.4999999999999997E-3</v>
      </c>
      <c r="R281" s="122">
        <f>Q281*H281</f>
        <v>4.1939999999999998E-2</v>
      </c>
      <c r="S281" s="122">
        <v>0</v>
      </c>
      <c r="T281" s="123">
        <f>S281*H281</f>
        <v>0</v>
      </c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R281" s="314" t="s">
        <v>230</v>
      </c>
      <c r="AT281" s="314" t="s">
        <v>130</v>
      </c>
      <c r="AU281" s="314" t="s">
        <v>82</v>
      </c>
      <c r="AY281" s="280" t="s">
        <v>127</v>
      </c>
      <c r="BE281" s="315">
        <f>IF(N281="základní",J281,0)</f>
        <v>0</v>
      </c>
      <c r="BF281" s="315">
        <f>IF(N281="snížená",J281,0)</f>
        <v>0</v>
      </c>
      <c r="BG281" s="315">
        <f>IF(N281="zákl. přenesená",J281,0)</f>
        <v>0</v>
      </c>
      <c r="BH281" s="315">
        <f>IF(N281="sníž. přenesená",J281,0)</f>
        <v>0</v>
      </c>
      <c r="BI281" s="315">
        <f>IF(N281="nulová",J281,0)</f>
        <v>0</v>
      </c>
      <c r="BJ281" s="280" t="s">
        <v>80</v>
      </c>
      <c r="BK281" s="315">
        <f>ROUND(I281*H281,2)</f>
        <v>0</v>
      </c>
      <c r="BL281" s="280" t="s">
        <v>230</v>
      </c>
      <c r="BM281" s="314" t="s">
        <v>398</v>
      </c>
    </row>
    <row r="282" spans="1:65" s="283" customFormat="1">
      <c r="A282" s="23"/>
      <c r="B282" s="22"/>
      <c r="C282" s="23"/>
      <c r="D282" s="124" t="s">
        <v>137</v>
      </c>
      <c r="E282" s="23"/>
      <c r="F282" s="125" t="s">
        <v>399</v>
      </c>
      <c r="G282" s="23"/>
      <c r="H282" s="23"/>
      <c r="I282" s="126"/>
      <c r="J282" s="23"/>
      <c r="K282" s="23"/>
      <c r="L282" s="22"/>
      <c r="M282" s="127"/>
      <c r="N282" s="128"/>
      <c r="O282" s="45"/>
      <c r="P282" s="45"/>
      <c r="Q282" s="45"/>
      <c r="R282" s="45"/>
      <c r="S282" s="45"/>
      <c r="T282" s="46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T282" s="280" t="s">
        <v>137</v>
      </c>
      <c r="AU282" s="280" t="s">
        <v>82</v>
      </c>
    </row>
    <row r="283" spans="1:65" s="139" customFormat="1">
      <c r="B283" s="138"/>
      <c r="D283" s="131" t="s">
        <v>139</v>
      </c>
      <c r="E283" s="140" t="s">
        <v>21</v>
      </c>
      <c r="F283" s="141" t="s">
        <v>85</v>
      </c>
      <c r="H283" s="142">
        <v>9.32</v>
      </c>
      <c r="I283" s="143"/>
      <c r="L283" s="138"/>
      <c r="M283" s="144"/>
      <c r="N283" s="145"/>
      <c r="O283" s="145"/>
      <c r="P283" s="145"/>
      <c r="Q283" s="145"/>
      <c r="R283" s="145"/>
      <c r="S283" s="145"/>
      <c r="T283" s="146"/>
      <c r="AT283" s="140" t="s">
        <v>139</v>
      </c>
      <c r="AU283" s="140" t="s">
        <v>82</v>
      </c>
      <c r="AV283" s="139" t="s">
        <v>82</v>
      </c>
      <c r="AW283" s="139" t="s">
        <v>34</v>
      </c>
      <c r="AX283" s="139" t="s">
        <v>73</v>
      </c>
      <c r="AY283" s="140" t="s">
        <v>127</v>
      </c>
    </row>
    <row r="284" spans="1:65" s="148" customFormat="1">
      <c r="B284" s="147"/>
      <c r="D284" s="131" t="s">
        <v>139</v>
      </c>
      <c r="E284" s="149" t="s">
        <v>21</v>
      </c>
      <c r="F284" s="150" t="s">
        <v>143</v>
      </c>
      <c r="H284" s="151">
        <v>9.32</v>
      </c>
      <c r="I284" s="152"/>
      <c r="L284" s="147"/>
      <c r="M284" s="153"/>
      <c r="N284" s="154"/>
      <c r="O284" s="154"/>
      <c r="P284" s="154"/>
      <c r="Q284" s="154"/>
      <c r="R284" s="154"/>
      <c r="S284" s="154"/>
      <c r="T284" s="155"/>
      <c r="AT284" s="149" t="s">
        <v>139</v>
      </c>
      <c r="AU284" s="149" t="s">
        <v>82</v>
      </c>
      <c r="AV284" s="148" t="s">
        <v>135</v>
      </c>
      <c r="AW284" s="148" t="s">
        <v>34</v>
      </c>
      <c r="AX284" s="148" t="s">
        <v>80</v>
      </c>
      <c r="AY284" s="149" t="s">
        <v>127</v>
      </c>
    </row>
    <row r="285" spans="1:65" s="283" customFormat="1" ht="21.75" customHeight="1">
      <c r="A285" s="23"/>
      <c r="B285" s="22"/>
      <c r="C285" s="114" t="s">
        <v>400</v>
      </c>
      <c r="D285" s="114" t="s">
        <v>130</v>
      </c>
      <c r="E285" s="115" t="s">
        <v>401</v>
      </c>
      <c r="F285" s="116" t="s">
        <v>402</v>
      </c>
      <c r="G285" s="117" t="s">
        <v>133</v>
      </c>
      <c r="H285" s="118">
        <v>9.32</v>
      </c>
      <c r="I285" s="119"/>
      <c r="J285" s="120">
        <f>ROUND(I285*H285,2)</f>
        <v>0</v>
      </c>
      <c r="K285" s="116" t="s">
        <v>134</v>
      </c>
      <c r="L285" s="22"/>
      <c r="M285" s="313" t="s">
        <v>21</v>
      </c>
      <c r="N285" s="121" t="s">
        <v>44</v>
      </c>
      <c r="O285" s="45"/>
      <c r="P285" s="122">
        <f>O285*H285</f>
        <v>0</v>
      </c>
      <c r="Q285" s="122">
        <v>5.3800000000000002E-3</v>
      </c>
      <c r="R285" s="122">
        <f>Q285*H285</f>
        <v>5.0141600000000001E-2</v>
      </c>
      <c r="S285" s="122">
        <v>0</v>
      </c>
      <c r="T285" s="123">
        <f>S285*H285</f>
        <v>0</v>
      </c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R285" s="314" t="s">
        <v>230</v>
      </c>
      <c r="AT285" s="314" t="s">
        <v>130</v>
      </c>
      <c r="AU285" s="314" t="s">
        <v>82</v>
      </c>
      <c r="AY285" s="280" t="s">
        <v>127</v>
      </c>
      <c r="BE285" s="315">
        <f>IF(N285="základní",J285,0)</f>
        <v>0</v>
      </c>
      <c r="BF285" s="315">
        <f>IF(N285="snížená",J285,0)</f>
        <v>0</v>
      </c>
      <c r="BG285" s="315">
        <f>IF(N285="zákl. přenesená",J285,0)</f>
        <v>0</v>
      </c>
      <c r="BH285" s="315">
        <f>IF(N285="sníž. přenesená",J285,0)</f>
        <v>0</v>
      </c>
      <c r="BI285" s="315">
        <f>IF(N285="nulová",J285,0)</f>
        <v>0</v>
      </c>
      <c r="BJ285" s="280" t="s">
        <v>80</v>
      </c>
      <c r="BK285" s="315">
        <f>ROUND(I285*H285,2)</f>
        <v>0</v>
      </c>
      <c r="BL285" s="280" t="s">
        <v>230</v>
      </c>
      <c r="BM285" s="314" t="s">
        <v>403</v>
      </c>
    </row>
    <row r="286" spans="1:65" s="283" customFormat="1">
      <c r="A286" s="23"/>
      <c r="B286" s="22"/>
      <c r="C286" s="23"/>
      <c r="D286" s="124" t="s">
        <v>137</v>
      </c>
      <c r="E286" s="23"/>
      <c r="F286" s="125" t="s">
        <v>404</v>
      </c>
      <c r="G286" s="23"/>
      <c r="H286" s="23"/>
      <c r="I286" s="126"/>
      <c r="J286" s="23"/>
      <c r="K286" s="23"/>
      <c r="L286" s="22"/>
      <c r="M286" s="127"/>
      <c r="N286" s="128"/>
      <c r="O286" s="45"/>
      <c r="P286" s="45"/>
      <c r="Q286" s="45"/>
      <c r="R286" s="45"/>
      <c r="S286" s="45"/>
      <c r="T286" s="46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T286" s="280" t="s">
        <v>137</v>
      </c>
      <c r="AU286" s="280" t="s">
        <v>82</v>
      </c>
    </row>
    <row r="287" spans="1:65" s="139" customFormat="1">
      <c r="B287" s="138"/>
      <c r="D287" s="131" t="s">
        <v>139</v>
      </c>
      <c r="E287" s="140" t="s">
        <v>21</v>
      </c>
      <c r="F287" s="141" t="s">
        <v>405</v>
      </c>
      <c r="H287" s="142">
        <v>9.32</v>
      </c>
      <c r="I287" s="143"/>
      <c r="L287" s="138"/>
      <c r="M287" s="144"/>
      <c r="N287" s="145"/>
      <c r="O287" s="145"/>
      <c r="P287" s="145"/>
      <c r="Q287" s="145"/>
      <c r="R287" s="145"/>
      <c r="S287" s="145"/>
      <c r="T287" s="146"/>
      <c r="AT287" s="140" t="s">
        <v>139</v>
      </c>
      <c r="AU287" s="140" t="s">
        <v>82</v>
      </c>
      <c r="AV287" s="139" t="s">
        <v>82</v>
      </c>
      <c r="AW287" s="139" t="s">
        <v>34</v>
      </c>
      <c r="AX287" s="139" t="s">
        <v>73</v>
      </c>
      <c r="AY287" s="140" t="s">
        <v>127</v>
      </c>
    </row>
    <row r="288" spans="1:65" s="158" customFormat="1">
      <c r="B288" s="157"/>
      <c r="D288" s="131" t="s">
        <v>139</v>
      </c>
      <c r="E288" s="159" t="s">
        <v>85</v>
      </c>
      <c r="F288" s="160" t="s">
        <v>357</v>
      </c>
      <c r="H288" s="161">
        <v>9.32</v>
      </c>
      <c r="I288" s="162"/>
      <c r="L288" s="157"/>
      <c r="M288" s="163"/>
      <c r="N288" s="164"/>
      <c r="O288" s="164"/>
      <c r="P288" s="164"/>
      <c r="Q288" s="164"/>
      <c r="R288" s="164"/>
      <c r="S288" s="164"/>
      <c r="T288" s="165"/>
      <c r="AT288" s="159" t="s">
        <v>139</v>
      </c>
      <c r="AU288" s="159" t="s">
        <v>82</v>
      </c>
      <c r="AV288" s="158" t="s">
        <v>150</v>
      </c>
      <c r="AW288" s="158" t="s">
        <v>34</v>
      </c>
      <c r="AX288" s="158" t="s">
        <v>73</v>
      </c>
      <c r="AY288" s="159" t="s">
        <v>127</v>
      </c>
    </row>
    <row r="289" spans="1:65" s="148" customFormat="1">
      <c r="B289" s="147"/>
      <c r="D289" s="131" t="s">
        <v>139</v>
      </c>
      <c r="E289" s="149" t="s">
        <v>21</v>
      </c>
      <c r="F289" s="150" t="s">
        <v>143</v>
      </c>
      <c r="H289" s="151">
        <v>9.32</v>
      </c>
      <c r="I289" s="152"/>
      <c r="L289" s="147"/>
      <c r="M289" s="153"/>
      <c r="N289" s="154"/>
      <c r="O289" s="154"/>
      <c r="P289" s="154"/>
      <c r="Q289" s="154"/>
      <c r="R289" s="154"/>
      <c r="S289" s="154"/>
      <c r="T289" s="155"/>
      <c r="AT289" s="149" t="s">
        <v>139</v>
      </c>
      <c r="AU289" s="149" t="s">
        <v>82</v>
      </c>
      <c r="AV289" s="148" t="s">
        <v>135</v>
      </c>
      <c r="AW289" s="148" t="s">
        <v>34</v>
      </c>
      <c r="AX289" s="148" t="s">
        <v>80</v>
      </c>
      <c r="AY289" s="149" t="s">
        <v>127</v>
      </c>
    </row>
    <row r="290" spans="1:65" s="283" customFormat="1" ht="84" customHeight="1">
      <c r="A290" s="23"/>
      <c r="B290" s="22"/>
      <c r="C290" s="166" t="s">
        <v>406</v>
      </c>
      <c r="D290" s="166" t="s">
        <v>359</v>
      </c>
      <c r="E290" s="167" t="s">
        <v>407</v>
      </c>
      <c r="F290" s="320" t="s">
        <v>666</v>
      </c>
      <c r="G290" s="169" t="s">
        <v>133</v>
      </c>
      <c r="H290" s="170">
        <v>10.252000000000001</v>
      </c>
      <c r="I290" s="171"/>
      <c r="J290" s="172">
        <f>ROUND(I290*H290,2)</f>
        <v>0</v>
      </c>
      <c r="K290" s="168" t="s">
        <v>21</v>
      </c>
      <c r="L290" s="316"/>
      <c r="M290" s="317" t="s">
        <v>21</v>
      </c>
      <c r="N290" s="173" t="s">
        <v>44</v>
      </c>
      <c r="O290" s="45"/>
      <c r="P290" s="122">
        <f>O290*H290</f>
        <v>0</v>
      </c>
      <c r="Q290" s="122">
        <v>1.6E-2</v>
      </c>
      <c r="R290" s="122">
        <f>Q290*H290</f>
        <v>0.16403200000000001</v>
      </c>
      <c r="S290" s="122">
        <v>0</v>
      </c>
      <c r="T290" s="123">
        <f>S290*H290</f>
        <v>0</v>
      </c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R290" s="314" t="s">
        <v>321</v>
      </c>
      <c r="AT290" s="314" t="s">
        <v>359</v>
      </c>
      <c r="AU290" s="314" t="s">
        <v>82</v>
      </c>
      <c r="AY290" s="280" t="s">
        <v>127</v>
      </c>
      <c r="BE290" s="315">
        <f>IF(N290="základní",J290,0)</f>
        <v>0</v>
      </c>
      <c r="BF290" s="315">
        <f>IF(N290="snížená",J290,0)</f>
        <v>0</v>
      </c>
      <c r="BG290" s="315">
        <f>IF(N290="zákl. přenesená",J290,0)</f>
        <v>0</v>
      </c>
      <c r="BH290" s="315">
        <f>IF(N290="sníž. přenesená",J290,0)</f>
        <v>0</v>
      </c>
      <c r="BI290" s="315">
        <f>IF(N290="nulová",J290,0)</f>
        <v>0</v>
      </c>
      <c r="BJ290" s="280" t="s">
        <v>80</v>
      </c>
      <c r="BK290" s="315">
        <f>ROUND(I290*H290,2)</f>
        <v>0</v>
      </c>
      <c r="BL290" s="280" t="s">
        <v>230</v>
      </c>
      <c r="BM290" s="314" t="s">
        <v>409</v>
      </c>
    </row>
    <row r="291" spans="1:65" s="139" customFormat="1">
      <c r="B291" s="138"/>
      <c r="D291" s="131" t="s">
        <v>139</v>
      </c>
      <c r="E291" s="140" t="s">
        <v>21</v>
      </c>
      <c r="F291" s="141" t="s">
        <v>410</v>
      </c>
      <c r="H291" s="142">
        <v>10.252000000000001</v>
      </c>
      <c r="I291" s="143"/>
      <c r="L291" s="138"/>
      <c r="M291" s="144"/>
      <c r="N291" s="145"/>
      <c r="O291" s="145"/>
      <c r="P291" s="145"/>
      <c r="Q291" s="145"/>
      <c r="R291" s="145"/>
      <c r="S291" s="145"/>
      <c r="T291" s="146"/>
      <c r="AT291" s="140" t="s">
        <v>139</v>
      </c>
      <c r="AU291" s="140" t="s">
        <v>82</v>
      </c>
      <c r="AV291" s="139" t="s">
        <v>82</v>
      </c>
      <c r="AW291" s="139" t="s">
        <v>34</v>
      </c>
      <c r="AX291" s="139" t="s">
        <v>73</v>
      </c>
      <c r="AY291" s="140" t="s">
        <v>127</v>
      </c>
    </row>
    <row r="292" spans="1:65" s="148" customFormat="1">
      <c r="B292" s="147"/>
      <c r="D292" s="131" t="s">
        <v>139</v>
      </c>
      <c r="E292" s="149" t="s">
        <v>21</v>
      </c>
      <c r="F292" s="150" t="s">
        <v>143</v>
      </c>
      <c r="H292" s="151">
        <v>10.252000000000001</v>
      </c>
      <c r="I292" s="152"/>
      <c r="L292" s="147"/>
      <c r="M292" s="153"/>
      <c r="N292" s="154"/>
      <c r="O292" s="154"/>
      <c r="P292" s="154"/>
      <c r="Q292" s="154"/>
      <c r="R292" s="154"/>
      <c r="S292" s="154"/>
      <c r="T292" s="155"/>
      <c r="AT292" s="149" t="s">
        <v>139</v>
      </c>
      <c r="AU292" s="149" t="s">
        <v>82</v>
      </c>
      <c r="AV292" s="148" t="s">
        <v>135</v>
      </c>
      <c r="AW292" s="148" t="s">
        <v>34</v>
      </c>
      <c r="AX292" s="148" t="s">
        <v>80</v>
      </c>
      <c r="AY292" s="149" t="s">
        <v>127</v>
      </c>
    </row>
    <row r="293" spans="1:65" s="283" customFormat="1" ht="16.5" customHeight="1">
      <c r="A293" s="23"/>
      <c r="B293" s="22"/>
      <c r="C293" s="114" t="s">
        <v>411</v>
      </c>
      <c r="D293" s="114" t="s">
        <v>130</v>
      </c>
      <c r="E293" s="115" t="s">
        <v>412</v>
      </c>
      <c r="F293" s="116" t="s">
        <v>413</v>
      </c>
      <c r="G293" s="117" t="s">
        <v>297</v>
      </c>
      <c r="H293" s="118">
        <v>1</v>
      </c>
      <c r="I293" s="119"/>
      <c r="J293" s="120">
        <f>ROUND(I293*H293,2)</f>
        <v>0</v>
      </c>
      <c r="K293" s="116" t="s">
        <v>21</v>
      </c>
      <c r="L293" s="22"/>
      <c r="M293" s="313" t="s">
        <v>21</v>
      </c>
      <c r="N293" s="121" t="s">
        <v>44</v>
      </c>
      <c r="O293" s="45"/>
      <c r="P293" s="122">
        <f>O293*H293</f>
        <v>0</v>
      </c>
      <c r="Q293" s="122">
        <v>2.2699999999999999E-3</v>
      </c>
      <c r="R293" s="122">
        <f>Q293*H293</f>
        <v>2.2699999999999999E-3</v>
      </c>
      <c r="S293" s="122">
        <v>4.1000000000000003E-3</v>
      </c>
      <c r="T293" s="123">
        <f>S293*H293</f>
        <v>4.1000000000000003E-3</v>
      </c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R293" s="314" t="s">
        <v>230</v>
      </c>
      <c r="AT293" s="314" t="s">
        <v>130</v>
      </c>
      <c r="AU293" s="314" t="s">
        <v>82</v>
      </c>
      <c r="AY293" s="280" t="s">
        <v>127</v>
      </c>
      <c r="BE293" s="315">
        <f>IF(N293="základní",J293,0)</f>
        <v>0</v>
      </c>
      <c r="BF293" s="315">
        <f>IF(N293="snížená",J293,0)</f>
        <v>0</v>
      </c>
      <c r="BG293" s="315">
        <f>IF(N293="zákl. přenesená",J293,0)</f>
        <v>0</v>
      </c>
      <c r="BH293" s="315">
        <f>IF(N293="sníž. přenesená",J293,0)</f>
        <v>0</v>
      </c>
      <c r="BI293" s="315">
        <f>IF(N293="nulová",J293,0)</f>
        <v>0</v>
      </c>
      <c r="BJ293" s="280" t="s">
        <v>80</v>
      </c>
      <c r="BK293" s="315">
        <f>ROUND(I293*H293,2)</f>
        <v>0</v>
      </c>
      <c r="BL293" s="280" t="s">
        <v>230</v>
      </c>
      <c r="BM293" s="314" t="s">
        <v>414</v>
      </c>
    </row>
    <row r="294" spans="1:65" s="139" customFormat="1">
      <c r="B294" s="138"/>
      <c r="D294" s="131" t="s">
        <v>139</v>
      </c>
      <c r="E294" s="140" t="s">
        <v>21</v>
      </c>
      <c r="F294" s="141" t="s">
        <v>80</v>
      </c>
      <c r="H294" s="142">
        <v>1</v>
      </c>
      <c r="I294" s="143"/>
      <c r="L294" s="138"/>
      <c r="M294" s="144"/>
      <c r="N294" s="145"/>
      <c r="O294" s="145"/>
      <c r="P294" s="145"/>
      <c r="Q294" s="145"/>
      <c r="R294" s="145"/>
      <c r="S294" s="145"/>
      <c r="T294" s="146"/>
      <c r="AT294" s="140" t="s">
        <v>139</v>
      </c>
      <c r="AU294" s="140" t="s">
        <v>82</v>
      </c>
      <c r="AV294" s="139" t="s">
        <v>82</v>
      </c>
      <c r="AW294" s="139" t="s">
        <v>34</v>
      </c>
      <c r="AX294" s="139" t="s">
        <v>80</v>
      </c>
      <c r="AY294" s="140" t="s">
        <v>127</v>
      </c>
    </row>
    <row r="295" spans="1:65" s="283" customFormat="1" ht="16.5" customHeight="1">
      <c r="A295" s="23"/>
      <c r="B295" s="22"/>
      <c r="C295" s="114" t="s">
        <v>415</v>
      </c>
      <c r="D295" s="114" t="s">
        <v>130</v>
      </c>
      <c r="E295" s="115" t="s">
        <v>416</v>
      </c>
      <c r="F295" s="116" t="s">
        <v>417</v>
      </c>
      <c r="G295" s="117" t="s">
        <v>418</v>
      </c>
      <c r="H295" s="118">
        <v>4.66</v>
      </c>
      <c r="I295" s="119"/>
      <c r="J295" s="120">
        <f>ROUND(I295*H295,2)</f>
        <v>0</v>
      </c>
      <c r="K295" s="116" t="s">
        <v>134</v>
      </c>
      <c r="L295" s="22"/>
      <c r="M295" s="313" t="s">
        <v>21</v>
      </c>
      <c r="N295" s="121" t="s">
        <v>44</v>
      </c>
      <c r="O295" s="45"/>
      <c r="P295" s="122">
        <f>O295*H295</f>
        <v>0</v>
      </c>
      <c r="Q295" s="122">
        <v>6.11E-3</v>
      </c>
      <c r="R295" s="122">
        <f>Q295*H295</f>
        <v>2.8472600000000001E-2</v>
      </c>
      <c r="S295" s="122">
        <v>0</v>
      </c>
      <c r="T295" s="123">
        <f>S295*H295</f>
        <v>0</v>
      </c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R295" s="314" t="s">
        <v>230</v>
      </c>
      <c r="AT295" s="314" t="s">
        <v>130</v>
      </c>
      <c r="AU295" s="314" t="s">
        <v>82</v>
      </c>
      <c r="AY295" s="280" t="s">
        <v>127</v>
      </c>
      <c r="BE295" s="315">
        <f>IF(N295="základní",J295,0)</f>
        <v>0</v>
      </c>
      <c r="BF295" s="315">
        <f>IF(N295="snížená",J295,0)</f>
        <v>0</v>
      </c>
      <c r="BG295" s="315">
        <f>IF(N295="zákl. přenesená",J295,0)</f>
        <v>0</v>
      </c>
      <c r="BH295" s="315">
        <f>IF(N295="sníž. přenesená",J295,0)</f>
        <v>0</v>
      </c>
      <c r="BI295" s="315">
        <f>IF(N295="nulová",J295,0)</f>
        <v>0</v>
      </c>
      <c r="BJ295" s="280" t="s">
        <v>80</v>
      </c>
      <c r="BK295" s="315">
        <f>ROUND(I295*H295,2)</f>
        <v>0</v>
      </c>
      <c r="BL295" s="280" t="s">
        <v>230</v>
      </c>
      <c r="BM295" s="314" t="s">
        <v>419</v>
      </c>
    </row>
    <row r="296" spans="1:65" s="283" customFormat="1">
      <c r="A296" s="23"/>
      <c r="B296" s="22"/>
      <c r="C296" s="23"/>
      <c r="D296" s="124" t="s">
        <v>137</v>
      </c>
      <c r="E296" s="23"/>
      <c r="F296" s="125" t="s">
        <v>420</v>
      </c>
      <c r="G296" s="23"/>
      <c r="H296" s="23"/>
      <c r="I296" s="126"/>
      <c r="J296" s="23"/>
      <c r="K296" s="23"/>
      <c r="L296" s="22"/>
      <c r="M296" s="127"/>
      <c r="N296" s="128"/>
      <c r="O296" s="45"/>
      <c r="P296" s="45"/>
      <c r="Q296" s="45"/>
      <c r="R296" s="45"/>
      <c r="S296" s="45"/>
      <c r="T296" s="46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T296" s="280" t="s">
        <v>137</v>
      </c>
      <c r="AU296" s="280" t="s">
        <v>82</v>
      </c>
    </row>
    <row r="297" spans="1:65" s="130" customFormat="1">
      <c r="B297" s="129"/>
      <c r="D297" s="131" t="s">
        <v>139</v>
      </c>
      <c r="E297" s="132" t="s">
        <v>21</v>
      </c>
      <c r="F297" s="133" t="s">
        <v>421</v>
      </c>
      <c r="H297" s="132" t="s">
        <v>21</v>
      </c>
      <c r="I297" s="134"/>
      <c r="L297" s="129"/>
      <c r="M297" s="135"/>
      <c r="N297" s="136"/>
      <c r="O297" s="136"/>
      <c r="P297" s="136"/>
      <c r="Q297" s="136"/>
      <c r="R297" s="136"/>
      <c r="S297" s="136"/>
      <c r="T297" s="137"/>
      <c r="AT297" s="132" t="s">
        <v>139</v>
      </c>
      <c r="AU297" s="132" t="s">
        <v>82</v>
      </c>
      <c r="AV297" s="130" t="s">
        <v>80</v>
      </c>
      <c r="AW297" s="130" t="s">
        <v>34</v>
      </c>
      <c r="AX297" s="130" t="s">
        <v>73</v>
      </c>
      <c r="AY297" s="132" t="s">
        <v>127</v>
      </c>
    </row>
    <row r="298" spans="1:65" s="139" customFormat="1">
      <c r="B298" s="138"/>
      <c r="D298" s="131" t="s">
        <v>139</v>
      </c>
      <c r="E298" s="140" t="s">
        <v>21</v>
      </c>
      <c r="F298" s="141" t="s">
        <v>422</v>
      </c>
      <c r="H298" s="142">
        <v>4.66</v>
      </c>
      <c r="I298" s="143"/>
      <c r="L298" s="138"/>
      <c r="M298" s="144"/>
      <c r="N298" s="145"/>
      <c r="O298" s="145"/>
      <c r="P298" s="145"/>
      <c r="Q298" s="145"/>
      <c r="R298" s="145"/>
      <c r="S298" s="145"/>
      <c r="T298" s="146"/>
      <c r="AT298" s="140" t="s">
        <v>139</v>
      </c>
      <c r="AU298" s="140" t="s">
        <v>82</v>
      </c>
      <c r="AV298" s="139" t="s">
        <v>82</v>
      </c>
      <c r="AW298" s="139" t="s">
        <v>34</v>
      </c>
      <c r="AX298" s="139" t="s">
        <v>73</v>
      </c>
      <c r="AY298" s="140" t="s">
        <v>127</v>
      </c>
    </row>
    <row r="299" spans="1:65" s="158" customFormat="1">
      <c r="B299" s="157"/>
      <c r="D299" s="131" t="s">
        <v>139</v>
      </c>
      <c r="E299" s="159" t="s">
        <v>88</v>
      </c>
      <c r="F299" s="160" t="s">
        <v>357</v>
      </c>
      <c r="H299" s="161">
        <v>4.66</v>
      </c>
      <c r="I299" s="162"/>
      <c r="L299" s="157"/>
      <c r="M299" s="163"/>
      <c r="N299" s="164"/>
      <c r="O299" s="164"/>
      <c r="P299" s="164"/>
      <c r="Q299" s="164"/>
      <c r="R299" s="164"/>
      <c r="S299" s="164"/>
      <c r="T299" s="165"/>
      <c r="AT299" s="159" t="s">
        <v>139</v>
      </c>
      <c r="AU299" s="159" t="s">
        <v>82</v>
      </c>
      <c r="AV299" s="158" t="s">
        <v>150</v>
      </c>
      <c r="AW299" s="158" t="s">
        <v>34</v>
      </c>
      <c r="AX299" s="158" t="s">
        <v>73</v>
      </c>
      <c r="AY299" s="159" t="s">
        <v>127</v>
      </c>
    </row>
    <row r="300" spans="1:65" s="148" customFormat="1">
      <c r="B300" s="147"/>
      <c r="D300" s="131" t="s">
        <v>139</v>
      </c>
      <c r="E300" s="149" t="s">
        <v>21</v>
      </c>
      <c r="F300" s="150" t="s">
        <v>143</v>
      </c>
      <c r="H300" s="151">
        <v>4.66</v>
      </c>
      <c r="I300" s="152"/>
      <c r="L300" s="147"/>
      <c r="M300" s="153"/>
      <c r="N300" s="154"/>
      <c r="O300" s="154"/>
      <c r="P300" s="154"/>
      <c r="Q300" s="154"/>
      <c r="R300" s="154"/>
      <c r="S300" s="154"/>
      <c r="T300" s="155"/>
      <c r="AT300" s="149" t="s">
        <v>139</v>
      </c>
      <c r="AU300" s="149" t="s">
        <v>82</v>
      </c>
      <c r="AV300" s="148" t="s">
        <v>135</v>
      </c>
      <c r="AW300" s="148" t="s">
        <v>34</v>
      </c>
      <c r="AX300" s="148" t="s">
        <v>80</v>
      </c>
      <c r="AY300" s="149" t="s">
        <v>127</v>
      </c>
    </row>
    <row r="301" spans="1:65" s="283" customFormat="1" ht="87" customHeight="1">
      <c r="A301" s="23"/>
      <c r="B301" s="22"/>
      <c r="C301" s="166" t="s">
        <v>423</v>
      </c>
      <c r="D301" s="166" t="s">
        <v>359</v>
      </c>
      <c r="E301" s="167" t="s">
        <v>424</v>
      </c>
      <c r="F301" s="320" t="s">
        <v>667</v>
      </c>
      <c r="G301" s="169" t="s">
        <v>418</v>
      </c>
      <c r="H301" s="170">
        <v>5.1260000000000003</v>
      </c>
      <c r="I301" s="171"/>
      <c r="J301" s="172">
        <f>ROUND(I301*H301,2)</f>
        <v>0</v>
      </c>
      <c r="K301" s="168" t="s">
        <v>134</v>
      </c>
      <c r="L301" s="316"/>
      <c r="M301" s="317" t="s">
        <v>21</v>
      </c>
      <c r="N301" s="173" t="s">
        <v>44</v>
      </c>
      <c r="O301" s="45"/>
      <c r="P301" s="122">
        <f>O301*H301</f>
        <v>0</v>
      </c>
      <c r="Q301" s="122">
        <v>2.9999999999999997E-4</v>
      </c>
      <c r="R301" s="122">
        <f>Q301*H301</f>
        <v>1.5378E-3</v>
      </c>
      <c r="S301" s="122">
        <v>0</v>
      </c>
      <c r="T301" s="123">
        <f>S301*H301</f>
        <v>0</v>
      </c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R301" s="314" t="s">
        <v>321</v>
      </c>
      <c r="AT301" s="314" t="s">
        <v>359</v>
      </c>
      <c r="AU301" s="314" t="s">
        <v>82</v>
      </c>
      <c r="AY301" s="280" t="s">
        <v>127</v>
      </c>
      <c r="BE301" s="315">
        <f>IF(N301="základní",J301,0)</f>
        <v>0</v>
      </c>
      <c r="BF301" s="315">
        <f>IF(N301="snížená",J301,0)</f>
        <v>0</v>
      </c>
      <c r="BG301" s="315">
        <f>IF(N301="zákl. přenesená",J301,0)</f>
        <v>0</v>
      </c>
      <c r="BH301" s="315">
        <f>IF(N301="sníž. přenesená",J301,0)</f>
        <v>0</v>
      </c>
      <c r="BI301" s="315">
        <f>IF(N301="nulová",J301,0)</f>
        <v>0</v>
      </c>
      <c r="BJ301" s="280" t="s">
        <v>80</v>
      </c>
      <c r="BK301" s="315">
        <f>ROUND(I301*H301,2)</f>
        <v>0</v>
      </c>
      <c r="BL301" s="280" t="s">
        <v>230</v>
      </c>
      <c r="BM301" s="314" t="s">
        <v>426</v>
      </c>
    </row>
    <row r="302" spans="1:65" s="139" customFormat="1">
      <c r="B302" s="138"/>
      <c r="D302" s="131" t="s">
        <v>139</v>
      </c>
      <c r="E302" s="140" t="s">
        <v>21</v>
      </c>
      <c r="F302" s="141" t="s">
        <v>427</v>
      </c>
      <c r="H302" s="142">
        <v>5.1260000000000003</v>
      </c>
      <c r="I302" s="143"/>
      <c r="L302" s="138"/>
      <c r="M302" s="144"/>
      <c r="N302" s="145"/>
      <c r="O302" s="145"/>
      <c r="P302" s="145"/>
      <c r="Q302" s="145"/>
      <c r="R302" s="145"/>
      <c r="S302" s="145"/>
      <c r="T302" s="146"/>
      <c r="AT302" s="140" t="s">
        <v>139</v>
      </c>
      <c r="AU302" s="140" t="s">
        <v>82</v>
      </c>
      <c r="AV302" s="139" t="s">
        <v>82</v>
      </c>
      <c r="AW302" s="139" t="s">
        <v>34</v>
      </c>
      <c r="AX302" s="139" t="s">
        <v>73</v>
      </c>
      <c r="AY302" s="140" t="s">
        <v>127</v>
      </c>
    </row>
    <row r="303" spans="1:65" s="148" customFormat="1">
      <c r="B303" s="147"/>
      <c r="D303" s="131" t="s">
        <v>139</v>
      </c>
      <c r="E303" s="149" t="s">
        <v>21</v>
      </c>
      <c r="F303" s="150" t="s">
        <v>143</v>
      </c>
      <c r="H303" s="151">
        <v>5.1260000000000003</v>
      </c>
      <c r="I303" s="152"/>
      <c r="L303" s="147"/>
      <c r="M303" s="153"/>
      <c r="N303" s="154"/>
      <c r="O303" s="154"/>
      <c r="P303" s="154"/>
      <c r="Q303" s="154"/>
      <c r="R303" s="154"/>
      <c r="S303" s="154"/>
      <c r="T303" s="155"/>
      <c r="AT303" s="149" t="s">
        <v>139</v>
      </c>
      <c r="AU303" s="149" t="s">
        <v>82</v>
      </c>
      <c r="AV303" s="148" t="s">
        <v>135</v>
      </c>
      <c r="AW303" s="148" t="s">
        <v>34</v>
      </c>
      <c r="AX303" s="148" t="s">
        <v>80</v>
      </c>
      <c r="AY303" s="149" t="s">
        <v>127</v>
      </c>
    </row>
    <row r="304" spans="1:65" s="283" customFormat="1" ht="24.2" customHeight="1">
      <c r="A304" s="23"/>
      <c r="B304" s="22"/>
      <c r="C304" s="114" t="s">
        <v>428</v>
      </c>
      <c r="D304" s="114" t="s">
        <v>130</v>
      </c>
      <c r="E304" s="115" t="s">
        <v>429</v>
      </c>
      <c r="F304" s="116" t="s">
        <v>430</v>
      </c>
      <c r="G304" s="117" t="s">
        <v>207</v>
      </c>
      <c r="H304" s="118">
        <v>1</v>
      </c>
      <c r="I304" s="119"/>
      <c r="J304" s="120">
        <f>ROUND(I304*H304,2)</f>
        <v>0</v>
      </c>
      <c r="K304" s="116" t="s">
        <v>21</v>
      </c>
      <c r="L304" s="22"/>
      <c r="M304" s="313" t="s">
        <v>21</v>
      </c>
      <c r="N304" s="121" t="s">
        <v>44</v>
      </c>
      <c r="O304" s="45"/>
      <c r="P304" s="122">
        <f>O304*H304</f>
        <v>0</v>
      </c>
      <c r="Q304" s="122">
        <v>0</v>
      </c>
      <c r="R304" s="122">
        <f>Q304*H304</f>
        <v>0</v>
      </c>
      <c r="S304" s="122">
        <v>0</v>
      </c>
      <c r="T304" s="123">
        <f>S304*H304</f>
        <v>0</v>
      </c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R304" s="314" t="s">
        <v>230</v>
      </c>
      <c r="AT304" s="314" t="s">
        <v>130</v>
      </c>
      <c r="AU304" s="314" t="s">
        <v>82</v>
      </c>
      <c r="AY304" s="280" t="s">
        <v>127</v>
      </c>
      <c r="BE304" s="315">
        <f>IF(N304="základní",J304,0)</f>
        <v>0</v>
      </c>
      <c r="BF304" s="315">
        <f>IF(N304="snížená",J304,0)</f>
        <v>0</v>
      </c>
      <c r="BG304" s="315">
        <f>IF(N304="zákl. přenesená",J304,0)</f>
        <v>0</v>
      </c>
      <c r="BH304" s="315">
        <f>IF(N304="sníž. přenesená",J304,0)</f>
        <v>0</v>
      </c>
      <c r="BI304" s="315">
        <f>IF(N304="nulová",J304,0)</f>
        <v>0</v>
      </c>
      <c r="BJ304" s="280" t="s">
        <v>80</v>
      </c>
      <c r="BK304" s="315">
        <f>ROUND(I304*H304,2)</f>
        <v>0</v>
      </c>
      <c r="BL304" s="280" t="s">
        <v>230</v>
      </c>
      <c r="BM304" s="314" t="s">
        <v>431</v>
      </c>
    </row>
    <row r="305" spans="1:65" s="139" customFormat="1">
      <c r="B305" s="138"/>
      <c r="D305" s="131" t="s">
        <v>139</v>
      </c>
      <c r="E305" s="140" t="s">
        <v>21</v>
      </c>
      <c r="F305" s="141" t="s">
        <v>209</v>
      </c>
      <c r="H305" s="142">
        <v>1</v>
      </c>
      <c r="I305" s="143"/>
      <c r="L305" s="138"/>
      <c r="M305" s="144"/>
      <c r="N305" s="145"/>
      <c r="O305" s="145"/>
      <c r="P305" s="145"/>
      <c r="Q305" s="145"/>
      <c r="R305" s="145"/>
      <c r="S305" s="145"/>
      <c r="T305" s="146"/>
      <c r="AT305" s="140" t="s">
        <v>139</v>
      </c>
      <c r="AU305" s="140" t="s">
        <v>82</v>
      </c>
      <c r="AV305" s="139" t="s">
        <v>82</v>
      </c>
      <c r="AW305" s="139" t="s">
        <v>34</v>
      </c>
      <c r="AX305" s="139" t="s">
        <v>73</v>
      </c>
      <c r="AY305" s="140" t="s">
        <v>127</v>
      </c>
    </row>
    <row r="306" spans="1:65" s="148" customFormat="1">
      <c r="B306" s="147"/>
      <c r="D306" s="131" t="s">
        <v>139</v>
      </c>
      <c r="E306" s="149" t="s">
        <v>21</v>
      </c>
      <c r="F306" s="150" t="s">
        <v>143</v>
      </c>
      <c r="H306" s="151">
        <v>1</v>
      </c>
      <c r="I306" s="152"/>
      <c r="L306" s="147"/>
      <c r="M306" s="153"/>
      <c r="N306" s="154"/>
      <c r="O306" s="154"/>
      <c r="P306" s="154"/>
      <c r="Q306" s="154"/>
      <c r="R306" s="154"/>
      <c r="S306" s="154"/>
      <c r="T306" s="155"/>
      <c r="AT306" s="149" t="s">
        <v>139</v>
      </c>
      <c r="AU306" s="149" t="s">
        <v>82</v>
      </c>
      <c r="AV306" s="148" t="s">
        <v>135</v>
      </c>
      <c r="AW306" s="148" t="s">
        <v>34</v>
      </c>
      <c r="AX306" s="148" t="s">
        <v>80</v>
      </c>
      <c r="AY306" s="149" t="s">
        <v>127</v>
      </c>
    </row>
    <row r="307" spans="1:65" s="283" customFormat="1" ht="24.2" customHeight="1">
      <c r="A307" s="23"/>
      <c r="B307" s="22"/>
      <c r="C307" s="114" t="s">
        <v>432</v>
      </c>
      <c r="D307" s="114" t="s">
        <v>130</v>
      </c>
      <c r="E307" s="115" t="s">
        <v>433</v>
      </c>
      <c r="F307" s="116" t="s">
        <v>434</v>
      </c>
      <c r="G307" s="117" t="s">
        <v>221</v>
      </c>
      <c r="H307" s="118">
        <v>0.29299999999999998</v>
      </c>
      <c r="I307" s="119"/>
      <c r="J307" s="120">
        <f>ROUND(I307*H307,2)</f>
        <v>0</v>
      </c>
      <c r="K307" s="116" t="s">
        <v>134</v>
      </c>
      <c r="L307" s="22"/>
      <c r="M307" s="313" t="s">
        <v>21</v>
      </c>
      <c r="N307" s="121" t="s">
        <v>44</v>
      </c>
      <c r="O307" s="45"/>
      <c r="P307" s="122">
        <f>O307*H307</f>
        <v>0</v>
      </c>
      <c r="Q307" s="122">
        <v>0</v>
      </c>
      <c r="R307" s="122">
        <f>Q307*H307</f>
        <v>0</v>
      </c>
      <c r="S307" s="122">
        <v>0</v>
      </c>
      <c r="T307" s="123">
        <f>S307*H307</f>
        <v>0</v>
      </c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R307" s="314" t="s">
        <v>230</v>
      </c>
      <c r="AT307" s="314" t="s">
        <v>130</v>
      </c>
      <c r="AU307" s="314" t="s">
        <v>82</v>
      </c>
      <c r="AY307" s="280" t="s">
        <v>127</v>
      </c>
      <c r="BE307" s="315">
        <f>IF(N307="základní",J307,0)</f>
        <v>0</v>
      </c>
      <c r="BF307" s="315">
        <f>IF(N307="snížená",J307,0)</f>
        <v>0</v>
      </c>
      <c r="BG307" s="315">
        <f>IF(N307="zákl. přenesená",J307,0)</f>
        <v>0</v>
      </c>
      <c r="BH307" s="315">
        <f>IF(N307="sníž. přenesená",J307,0)</f>
        <v>0</v>
      </c>
      <c r="BI307" s="315">
        <f>IF(N307="nulová",J307,0)</f>
        <v>0</v>
      </c>
      <c r="BJ307" s="280" t="s">
        <v>80</v>
      </c>
      <c r="BK307" s="315">
        <f>ROUND(I307*H307,2)</f>
        <v>0</v>
      </c>
      <c r="BL307" s="280" t="s">
        <v>230</v>
      </c>
      <c r="BM307" s="314" t="s">
        <v>435</v>
      </c>
    </row>
    <row r="308" spans="1:65" s="283" customFormat="1">
      <c r="A308" s="23"/>
      <c r="B308" s="22"/>
      <c r="C308" s="23"/>
      <c r="D308" s="124" t="s">
        <v>137</v>
      </c>
      <c r="E308" s="23"/>
      <c r="F308" s="125" t="s">
        <v>436</v>
      </c>
      <c r="G308" s="23"/>
      <c r="H308" s="23"/>
      <c r="I308" s="126"/>
      <c r="J308" s="23"/>
      <c r="K308" s="23"/>
      <c r="L308" s="22"/>
      <c r="M308" s="127"/>
      <c r="N308" s="128"/>
      <c r="O308" s="45"/>
      <c r="P308" s="45"/>
      <c r="Q308" s="45"/>
      <c r="R308" s="45"/>
      <c r="S308" s="45"/>
      <c r="T308" s="46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T308" s="280" t="s">
        <v>137</v>
      </c>
      <c r="AU308" s="280" t="s">
        <v>82</v>
      </c>
    </row>
    <row r="309" spans="1:65" s="103" customFormat="1" ht="22.9" customHeight="1">
      <c r="B309" s="102"/>
      <c r="D309" s="104" t="s">
        <v>72</v>
      </c>
      <c r="E309" s="112" t="s">
        <v>437</v>
      </c>
      <c r="F309" s="112" t="s">
        <v>438</v>
      </c>
      <c r="I309" s="106"/>
      <c r="J309" s="113">
        <f>BK309</f>
        <v>0</v>
      </c>
      <c r="L309" s="102"/>
      <c r="M309" s="108"/>
      <c r="N309" s="109"/>
      <c r="O309" s="109"/>
      <c r="P309" s="110">
        <f>SUM(P310:P333)</f>
        <v>0</v>
      </c>
      <c r="Q309" s="109"/>
      <c r="R309" s="110">
        <f>SUM(R310:R333)</f>
        <v>1.3870500000000001E-2</v>
      </c>
      <c r="S309" s="109"/>
      <c r="T309" s="111">
        <f>SUM(T310:T333)</f>
        <v>2.8665700000000001E-3</v>
      </c>
      <c r="AR309" s="104" t="s">
        <v>82</v>
      </c>
      <c r="AT309" s="311" t="s">
        <v>72</v>
      </c>
      <c r="AU309" s="311" t="s">
        <v>80</v>
      </c>
      <c r="AY309" s="104" t="s">
        <v>127</v>
      </c>
      <c r="BK309" s="312">
        <f>SUM(BK310:BK333)</f>
        <v>0</v>
      </c>
    </row>
    <row r="310" spans="1:65" s="283" customFormat="1" ht="16.5" customHeight="1">
      <c r="A310" s="23"/>
      <c r="B310" s="22"/>
      <c r="C310" s="114" t="s">
        <v>439</v>
      </c>
      <c r="D310" s="114" t="s">
        <v>130</v>
      </c>
      <c r="E310" s="115" t="s">
        <v>440</v>
      </c>
      <c r="F310" s="116" t="s">
        <v>441</v>
      </c>
      <c r="G310" s="117" t="s">
        <v>133</v>
      </c>
      <c r="H310" s="118">
        <v>9.2469999999999999</v>
      </c>
      <c r="I310" s="119"/>
      <c r="J310" s="120">
        <f>ROUND(I310*H310,2)</f>
        <v>0</v>
      </c>
      <c r="K310" s="116" t="s">
        <v>134</v>
      </c>
      <c r="L310" s="22"/>
      <c r="M310" s="313" t="s">
        <v>21</v>
      </c>
      <c r="N310" s="121" t="s">
        <v>44</v>
      </c>
      <c r="O310" s="45"/>
      <c r="P310" s="122">
        <f>O310*H310</f>
        <v>0</v>
      </c>
      <c r="Q310" s="122">
        <v>1E-3</v>
      </c>
      <c r="R310" s="122">
        <f>Q310*H310</f>
        <v>9.247E-3</v>
      </c>
      <c r="S310" s="122">
        <v>3.1E-4</v>
      </c>
      <c r="T310" s="123">
        <f>S310*H310</f>
        <v>2.8665700000000001E-3</v>
      </c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R310" s="314" t="s">
        <v>230</v>
      </c>
      <c r="AT310" s="314" t="s">
        <v>130</v>
      </c>
      <c r="AU310" s="314" t="s">
        <v>82</v>
      </c>
      <c r="AY310" s="280" t="s">
        <v>127</v>
      </c>
      <c r="BE310" s="315">
        <f>IF(N310="základní",J310,0)</f>
        <v>0</v>
      </c>
      <c r="BF310" s="315">
        <f>IF(N310="snížená",J310,0)</f>
        <v>0</v>
      </c>
      <c r="BG310" s="315">
        <f>IF(N310="zákl. přenesená",J310,0)</f>
        <v>0</v>
      </c>
      <c r="BH310" s="315">
        <f>IF(N310="sníž. přenesená",J310,0)</f>
        <v>0</v>
      </c>
      <c r="BI310" s="315">
        <f>IF(N310="nulová",J310,0)</f>
        <v>0</v>
      </c>
      <c r="BJ310" s="280" t="s">
        <v>80</v>
      </c>
      <c r="BK310" s="315">
        <f>ROUND(I310*H310,2)</f>
        <v>0</v>
      </c>
      <c r="BL310" s="280" t="s">
        <v>230</v>
      </c>
      <c r="BM310" s="314" t="s">
        <v>442</v>
      </c>
    </row>
    <row r="311" spans="1:65" s="283" customFormat="1">
      <c r="A311" s="23"/>
      <c r="B311" s="22"/>
      <c r="C311" s="23"/>
      <c r="D311" s="124" t="s">
        <v>137</v>
      </c>
      <c r="E311" s="23"/>
      <c r="F311" s="125" t="s">
        <v>443</v>
      </c>
      <c r="G311" s="23"/>
      <c r="H311" s="23"/>
      <c r="I311" s="126"/>
      <c r="J311" s="23"/>
      <c r="K311" s="23"/>
      <c r="L311" s="22"/>
      <c r="M311" s="127"/>
      <c r="N311" s="128"/>
      <c r="O311" s="45"/>
      <c r="P311" s="45"/>
      <c r="Q311" s="45"/>
      <c r="R311" s="45"/>
      <c r="S311" s="45"/>
      <c r="T311" s="46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T311" s="280" t="s">
        <v>137</v>
      </c>
      <c r="AU311" s="280" t="s">
        <v>82</v>
      </c>
    </row>
    <row r="312" spans="1:65" s="130" customFormat="1">
      <c r="B312" s="129"/>
      <c r="D312" s="131" t="s">
        <v>139</v>
      </c>
      <c r="E312" s="132" t="s">
        <v>21</v>
      </c>
      <c r="F312" s="133" t="s">
        <v>444</v>
      </c>
      <c r="H312" s="132" t="s">
        <v>21</v>
      </c>
      <c r="I312" s="134"/>
      <c r="L312" s="129"/>
      <c r="M312" s="135"/>
      <c r="N312" s="136"/>
      <c r="O312" s="136"/>
      <c r="P312" s="136"/>
      <c r="Q312" s="136"/>
      <c r="R312" s="136"/>
      <c r="S312" s="136"/>
      <c r="T312" s="137"/>
      <c r="AT312" s="132" t="s">
        <v>139</v>
      </c>
      <c r="AU312" s="132" t="s">
        <v>82</v>
      </c>
      <c r="AV312" s="130" t="s">
        <v>80</v>
      </c>
      <c r="AW312" s="130" t="s">
        <v>34</v>
      </c>
      <c r="AX312" s="130" t="s">
        <v>73</v>
      </c>
      <c r="AY312" s="132" t="s">
        <v>127</v>
      </c>
    </row>
    <row r="313" spans="1:65" s="139" customFormat="1">
      <c r="B313" s="138"/>
      <c r="D313" s="131" t="s">
        <v>139</v>
      </c>
      <c r="E313" s="140" t="s">
        <v>21</v>
      </c>
      <c r="F313" s="141" t="s">
        <v>172</v>
      </c>
      <c r="H313" s="142">
        <v>2.4900000000000002</v>
      </c>
      <c r="I313" s="143"/>
      <c r="L313" s="138"/>
      <c r="M313" s="144"/>
      <c r="N313" s="145"/>
      <c r="O313" s="145"/>
      <c r="P313" s="145"/>
      <c r="Q313" s="145"/>
      <c r="R313" s="145"/>
      <c r="S313" s="145"/>
      <c r="T313" s="146"/>
      <c r="AT313" s="140" t="s">
        <v>139</v>
      </c>
      <c r="AU313" s="140" t="s">
        <v>82</v>
      </c>
      <c r="AV313" s="139" t="s">
        <v>82</v>
      </c>
      <c r="AW313" s="139" t="s">
        <v>34</v>
      </c>
      <c r="AX313" s="139" t="s">
        <v>73</v>
      </c>
      <c r="AY313" s="140" t="s">
        <v>127</v>
      </c>
    </row>
    <row r="314" spans="1:65" s="130" customFormat="1">
      <c r="B314" s="129"/>
      <c r="D314" s="131" t="s">
        <v>139</v>
      </c>
      <c r="E314" s="132" t="s">
        <v>21</v>
      </c>
      <c r="F314" s="133" t="s">
        <v>155</v>
      </c>
      <c r="H314" s="132" t="s">
        <v>21</v>
      </c>
      <c r="I314" s="134"/>
      <c r="L314" s="129"/>
      <c r="M314" s="135"/>
      <c r="N314" s="136"/>
      <c r="O314" s="136"/>
      <c r="P314" s="136"/>
      <c r="Q314" s="136"/>
      <c r="R314" s="136"/>
      <c r="S314" s="136"/>
      <c r="T314" s="137"/>
      <c r="AT314" s="132" t="s">
        <v>139</v>
      </c>
      <c r="AU314" s="132" t="s">
        <v>82</v>
      </c>
      <c r="AV314" s="130" t="s">
        <v>80</v>
      </c>
      <c r="AW314" s="130" t="s">
        <v>34</v>
      </c>
      <c r="AX314" s="130" t="s">
        <v>73</v>
      </c>
      <c r="AY314" s="132" t="s">
        <v>127</v>
      </c>
    </row>
    <row r="315" spans="1:65" s="130" customFormat="1">
      <c r="B315" s="129"/>
      <c r="D315" s="131" t="s">
        <v>139</v>
      </c>
      <c r="E315" s="132" t="s">
        <v>21</v>
      </c>
      <c r="F315" s="133" t="s">
        <v>156</v>
      </c>
      <c r="H315" s="132" t="s">
        <v>21</v>
      </c>
      <c r="I315" s="134"/>
      <c r="L315" s="129"/>
      <c r="M315" s="135"/>
      <c r="N315" s="136"/>
      <c r="O315" s="136"/>
      <c r="P315" s="136"/>
      <c r="Q315" s="136"/>
      <c r="R315" s="136"/>
      <c r="S315" s="136"/>
      <c r="T315" s="137"/>
      <c r="AT315" s="132" t="s">
        <v>139</v>
      </c>
      <c r="AU315" s="132" t="s">
        <v>82</v>
      </c>
      <c r="AV315" s="130" t="s">
        <v>80</v>
      </c>
      <c r="AW315" s="130" t="s">
        <v>34</v>
      </c>
      <c r="AX315" s="130" t="s">
        <v>73</v>
      </c>
      <c r="AY315" s="132" t="s">
        <v>127</v>
      </c>
    </row>
    <row r="316" spans="1:65" s="139" customFormat="1">
      <c r="B316" s="138"/>
      <c r="D316" s="131" t="s">
        <v>139</v>
      </c>
      <c r="E316" s="140" t="s">
        <v>21</v>
      </c>
      <c r="F316" s="141" t="s">
        <v>157</v>
      </c>
      <c r="H316" s="142">
        <v>6.7569999999999997</v>
      </c>
      <c r="I316" s="143"/>
      <c r="L316" s="138"/>
      <c r="M316" s="144"/>
      <c r="N316" s="145"/>
      <c r="O316" s="145"/>
      <c r="P316" s="145"/>
      <c r="Q316" s="145"/>
      <c r="R316" s="145"/>
      <c r="S316" s="145"/>
      <c r="T316" s="146"/>
      <c r="AT316" s="140" t="s">
        <v>139</v>
      </c>
      <c r="AU316" s="140" t="s">
        <v>82</v>
      </c>
      <c r="AV316" s="139" t="s">
        <v>82</v>
      </c>
      <c r="AW316" s="139" t="s">
        <v>34</v>
      </c>
      <c r="AX316" s="139" t="s">
        <v>73</v>
      </c>
      <c r="AY316" s="140" t="s">
        <v>127</v>
      </c>
    </row>
    <row r="317" spans="1:65" s="148" customFormat="1">
      <c r="B317" s="147"/>
      <c r="D317" s="131" t="s">
        <v>139</v>
      </c>
      <c r="E317" s="149" t="s">
        <v>21</v>
      </c>
      <c r="F317" s="150" t="s">
        <v>143</v>
      </c>
      <c r="H317" s="151">
        <v>9.2469999999999999</v>
      </c>
      <c r="I317" s="152"/>
      <c r="L317" s="147"/>
      <c r="M317" s="153"/>
      <c r="N317" s="154"/>
      <c r="O317" s="154"/>
      <c r="P317" s="154"/>
      <c r="Q317" s="154"/>
      <c r="R317" s="154"/>
      <c r="S317" s="154"/>
      <c r="T317" s="155"/>
      <c r="AT317" s="149" t="s">
        <v>139</v>
      </c>
      <c r="AU317" s="149" t="s">
        <v>82</v>
      </c>
      <c r="AV317" s="148" t="s">
        <v>135</v>
      </c>
      <c r="AW317" s="148" t="s">
        <v>34</v>
      </c>
      <c r="AX317" s="148" t="s">
        <v>80</v>
      </c>
      <c r="AY317" s="149" t="s">
        <v>127</v>
      </c>
    </row>
    <row r="318" spans="1:65" s="283" customFormat="1" ht="16.5" customHeight="1">
      <c r="A318" s="23"/>
      <c r="B318" s="22"/>
      <c r="C318" s="114" t="s">
        <v>445</v>
      </c>
      <c r="D318" s="114" t="s">
        <v>130</v>
      </c>
      <c r="E318" s="115" t="s">
        <v>446</v>
      </c>
      <c r="F318" s="116" t="s">
        <v>447</v>
      </c>
      <c r="G318" s="117" t="s">
        <v>133</v>
      </c>
      <c r="H318" s="118">
        <v>9.2469999999999999</v>
      </c>
      <c r="I318" s="119"/>
      <c r="J318" s="120">
        <f>ROUND(I318*H318,2)</f>
        <v>0</v>
      </c>
      <c r="K318" s="116" t="s">
        <v>134</v>
      </c>
      <c r="L318" s="22"/>
      <c r="M318" s="313" t="s">
        <v>21</v>
      </c>
      <c r="N318" s="121" t="s">
        <v>44</v>
      </c>
      <c r="O318" s="45"/>
      <c r="P318" s="122">
        <f>O318*H318</f>
        <v>0</v>
      </c>
      <c r="Q318" s="122">
        <v>2.1000000000000001E-4</v>
      </c>
      <c r="R318" s="122">
        <f>Q318*H318</f>
        <v>1.9418700000000001E-3</v>
      </c>
      <c r="S318" s="122">
        <v>0</v>
      </c>
      <c r="T318" s="123">
        <f>S318*H318</f>
        <v>0</v>
      </c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R318" s="314" t="s">
        <v>230</v>
      </c>
      <c r="AT318" s="314" t="s">
        <v>130</v>
      </c>
      <c r="AU318" s="314" t="s">
        <v>82</v>
      </c>
      <c r="AY318" s="280" t="s">
        <v>127</v>
      </c>
      <c r="BE318" s="315">
        <f>IF(N318="základní",J318,0)</f>
        <v>0</v>
      </c>
      <c r="BF318" s="315">
        <f>IF(N318="snížená",J318,0)</f>
        <v>0</v>
      </c>
      <c r="BG318" s="315">
        <f>IF(N318="zákl. přenesená",J318,0)</f>
        <v>0</v>
      </c>
      <c r="BH318" s="315">
        <f>IF(N318="sníž. přenesená",J318,0)</f>
        <v>0</v>
      </c>
      <c r="BI318" s="315">
        <f>IF(N318="nulová",J318,0)</f>
        <v>0</v>
      </c>
      <c r="BJ318" s="280" t="s">
        <v>80</v>
      </c>
      <c r="BK318" s="315">
        <f>ROUND(I318*H318,2)</f>
        <v>0</v>
      </c>
      <c r="BL318" s="280" t="s">
        <v>230</v>
      </c>
      <c r="BM318" s="314" t="s">
        <v>448</v>
      </c>
    </row>
    <row r="319" spans="1:65" s="283" customFormat="1">
      <c r="A319" s="23"/>
      <c r="B319" s="22"/>
      <c r="C319" s="23"/>
      <c r="D319" s="124" t="s">
        <v>137</v>
      </c>
      <c r="E319" s="23"/>
      <c r="F319" s="125" t="s">
        <v>449</v>
      </c>
      <c r="G319" s="23"/>
      <c r="H319" s="23"/>
      <c r="I319" s="126"/>
      <c r="J319" s="23"/>
      <c r="K319" s="23"/>
      <c r="L319" s="22"/>
      <c r="M319" s="127"/>
      <c r="N319" s="128"/>
      <c r="O319" s="45"/>
      <c r="P319" s="45"/>
      <c r="Q319" s="45"/>
      <c r="R319" s="45"/>
      <c r="S319" s="45"/>
      <c r="T319" s="46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T319" s="280" t="s">
        <v>137</v>
      </c>
      <c r="AU319" s="280" t="s">
        <v>82</v>
      </c>
    </row>
    <row r="320" spans="1:65" s="130" customFormat="1">
      <c r="B320" s="129"/>
      <c r="D320" s="131" t="s">
        <v>139</v>
      </c>
      <c r="E320" s="132" t="s">
        <v>21</v>
      </c>
      <c r="F320" s="133" t="s">
        <v>444</v>
      </c>
      <c r="H320" s="132" t="s">
        <v>21</v>
      </c>
      <c r="I320" s="134"/>
      <c r="L320" s="129"/>
      <c r="M320" s="135"/>
      <c r="N320" s="136"/>
      <c r="O320" s="136"/>
      <c r="P320" s="136"/>
      <c r="Q320" s="136"/>
      <c r="R320" s="136"/>
      <c r="S320" s="136"/>
      <c r="T320" s="137"/>
      <c r="AT320" s="132" t="s">
        <v>139</v>
      </c>
      <c r="AU320" s="132" t="s">
        <v>82</v>
      </c>
      <c r="AV320" s="130" t="s">
        <v>80</v>
      </c>
      <c r="AW320" s="130" t="s">
        <v>34</v>
      </c>
      <c r="AX320" s="130" t="s">
        <v>73</v>
      </c>
      <c r="AY320" s="132" t="s">
        <v>127</v>
      </c>
    </row>
    <row r="321" spans="1:65" s="139" customFormat="1">
      <c r="B321" s="138"/>
      <c r="D321" s="131" t="s">
        <v>139</v>
      </c>
      <c r="E321" s="140" t="s">
        <v>21</v>
      </c>
      <c r="F321" s="141" t="s">
        <v>172</v>
      </c>
      <c r="H321" s="142">
        <v>2.4900000000000002</v>
      </c>
      <c r="I321" s="143"/>
      <c r="L321" s="138"/>
      <c r="M321" s="144"/>
      <c r="N321" s="145"/>
      <c r="O321" s="145"/>
      <c r="P321" s="145"/>
      <c r="Q321" s="145"/>
      <c r="R321" s="145"/>
      <c r="S321" s="145"/>
      <c r="T321" s="146"/>
      <c r="AT321" s="140" t="s">
        <v>139</v>
      </c>
      <c r="AU321" s="140" t="s">
        <v>82</v>
      </c>
      <c r="AV321" s="139" t="s">
        <v>82</v>
      </c>
      <c r="AW321" s="139" t="s">
        <v>34</v>
      </c>
      <c r="AX321" s="139" t="s">
        <v>73</v>
      </c>
      <c r="AY321" s="140" t="s">
        <v>127</v>
      </c>
    </row>
    <row r="322" spans="1:65" s="130" customFormat="1">
      <c r="B322" s="129"/>
      <c r="D322" s="131" t="s">
        <v>139</v>
      </c>
      <c r="E322" s="132" t="s">
        <v>21</v>
      </c>
      <c r="F322" s="133" t="s">
        <v>155</v>
      </c>
      <c r="H322" s="132" t="s">
        <v>21</v>
      </c>
      <c r="I322" s="134"/>
      <c r="L322" s="129"/>
      <c r="M322" s="135"/>
      <c r="N322" s="136"/>
      <c r="O322" s="136"/>
      <c r="P322" s="136"/>
      <c r="Q322" s="136"/>
      <c r="R322" s="136"/>
      <c r="S322" s="136"/>
      <c r="T322" s="137"/>
      <c r="AT322" s="132" t="s">
        <v>139</v>
      </c>
      <c r="AU322" s="132" t="s">
        <v>82</v>
      </c>
      <c r="AV322" s="130" t="s">
        <v>80</v>
      </c>
      <c r="AW322" s="130" t="s">
        <v>34</v>
      </c>
      <c r="AX322" s="130" t="s">
        <v>73</v>
      </c>
      <c r="AY322" s="132" t="s">
        <v>127</v>
      </c>
    </row>
    <row r="323" spans="1:65" s="130" customFormat="1">
      <c r="B323" s="129"/>
      <c r="D323" s="131" t="s">
        <v>139</v>
      </c>
      <c r="E323" s="132" t="s">
        <v>21</v>
      </c>
      <c r="F323" s="133" t="s">
        <v>156</v>
      </c>
      <c r="H323" s="132" t="s">
        <v>21</v>
      </c>
      <c r="I323" s="134"/>
      <c r="L323" s="129"/>
      <c r="M323" s="135"/>
      <c r="N323" s="136"/>
      <c r="O323" s="136"/>
      <c r="P323" s="136"/>
      <c r="Q323" s="136"/>
      <c r="R323" s="136"/>
      <c r="S323" s="136"/>
      <c r="T323" s="137"/>
      <c r="AT323" s="132" t="s">
        <v>139</v>
      </c>
      <c r="AU323" s="132" t="s">
        <v>82</v>
      </c>
      <c r="AV323" s="130" t="s">
        <v>80</v>
      </c>
      <c r="AW323" s="130" t="s">
        <v>34</v>
      </c>
      <c r="AX323" s="130" t="s">
        <v>73</v>
      </c>
      <c r="AY323" s="132" t="s">
        <v>127</v>
      </c>
    </row>
    <row r="324" spans="1:65" s="139" customFormat="1">
      <c r="B324" s="138"/>
      <c r="D324" s="131" t="s">
        <v>139</v>
      </c>
      <c r="E324" s="140" t="s">
        <v>21</v>
      </c>
      <c r="F324" s="141" t="s">
        <v>157</v>
      </c>
      <c r="H324" s="142">
        <v>6.7569999999999997</v>
      </c>
      <c r="I324" s="143"/>
      <c r="L324" s="138"/>
      <c r="M324" s="144"/>
      <c r="N324" s="145"/>
      <c r="O324" s="145"/>
      <c r="P324" s="145"/>
      <c r="Q324" s="145"/>
      <c r="R324" s="145"/>
      <c r="S324" s="145"/>
      <c r="T324" s="146"/>
      <c r="AT324" s="140" t="s">
        <v>139</v>
      </c>
      <c r="AU324" s="140" t="s">
        <v>82</v>
      </c>
      <c r="AV324" s="139" t="s">
        <v>82</v>
      </c>
      <c r="AW324" s="139" t="s">
        <v>34</v>
      </c>
      <c r="AX324" s="139" t="s">
        <v>73</v>
      </c>
      <c r="AY324" s="140" t="s">
        <v>127</v>
      </c>
    </row>
    <row r="325" spans="1:65" s="148" customFormat="1">
      <c r="B325" s="147"/>
      <c r="D325" s="131" t="s">
        <v>139</v>
      </c>
      <c r="E325" s="149" t="s">
        <v>21</v>
      </c>
      <c r="F325" s="150" t="s">
        <v>143</v>
      </c>
      <c r="H325" s="151">
        <v>9.2469999999999999</v>
      </c>
      <c r="I325" s="152"/>
      <c r="L325" s="147"/>
      <c r="M325" s="153"/>
      <c r="N325" s="154"/>
      <c r="O325" s="154"/>
      <c r="P325" s="154"/>
      <c r="Q325" s="154"/>
      <c r="R325" s="154"/>
      <c r="S325" s="154"/>
      <c r="T325" s="155"/>
      <c r="AT325" s="149" t="s">
        <v>139</v>
      </c>
      <c r="AU325" s="149" t="s">
        <v>82</v>
      </c>
      <c r="AV325" s="148" t="s">
        <v>135</v>
      </c>
      <c r="AW325" s="148" t="s">
        <v>34</v>
      </c>
      <c r="AX325" s="148" t="s">
        <v>80</v>
      </c>
      <c r="AY325" s="149" t="s">
        <v>127</v>
      </c>
    </row>
    <row r="326" spans="1:65" s="283" customFormat="1" ht="89.25" customHeight="1">
      <c r="A326" s="23"/>
      <c r="B326" s="22"/>
      <c r="C326" s="114" t="s">
        <v>450</v>
      </c>
      <c r="D326" s="114" t="s">
        <v>130</v>
      </c>
      <c r="E326" s="115" t="s">
        <v>451</v>
      </c>
      <c r="F326" s="319" t="s">
        <v>668</v>
      </c>
      <c r="G326" s="117" t="s">
        <v>133</v>
      </c>
      <c r="H326" s="118">
        <v>9.2469999999999999</v>
      </c>
      <c r="I326" s="119"/>
      <c r="J326" s="120">
        <f>ROUND(I326*H326,2)</f>
        <v>0</v>
      </c>
      <c r="K326" s="116" t="s">
        <v>134</v>
      </c>
      <c r="L326" s="22"/>
      <c r="M326" s="313" t="s">
        <v>21</v>
      </c>
      <c r="N326" s="121" t="s">
        <v>44</v>
      </c>
      <c r="O326" s="45"/>
      <c r="P326" s="122">
        <f>O326*H326</f>
        <v>0</v>
      </c>
      <c r="Q326" s="122">
        <v>2.9E-4</v>
      </c>
      <c r="R326" s="122">
        <f>Q326*H326</f>
        <v>2.68163E-3</v>
      </c>
      <c r="S326" s="122">
        <v>0</v>
      </c>
      <c r="T326" s="123">
        <f>S326*H326</f>
        <v>0</v>
      </c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R326" s="314" t="s">
        <v>230</v>
      </c>
      <c r="AT326" s="314" t="s">
        <v>130</v>
      </c>
      <c r="AU326" s="314" t="s">
        <v>82</v>
      </c>
      <c r="AY326" s="280" t="s">
        <v>127</v>
      </c>
      <c r="BE326" s="315">
        <f>IF(N326="základní",J326,0)</f>
        <v>0</v>
      </c>
      <c r="BF326" s="315">
        <f>IF(N326="snížená",J326,0)</f>
        <v>0</v>
      </c>
      <c r="BG326" s="315">
        <f>IF(N326="zákl. přenesená",J326,0)</f>
        <v>0</v>
      </c>
      <c r="BH326" s="315">
        <f>IF(N326="sníž. přenesená",J326,0)</f>
        <v>0</v>
      </c>
      <c r="BI326" s="315">
        <f>IF(N326="nulová",J326,0)</f>
        <v>0</v>
      </c>
      <c r="BJ326" s="280" t="s">
        <v>80</v>
      </c>
      <c r="BK326" s="315">
        <f>ROUND(I326*H326,2)</f>
        <v>0</v>
      </c>
      <c r="BL326" s="280" t="s">
        <v>230</v>
      </c>
      <c r="BM326" s="314" t="s">
        <v>452</v>
      </c>
    </row>
    <row r="327" spans="1:65" s="283" customFormat="1">
      <c r="A327" s="23"/>
      <c r="B327" s="22"/>
      <c r="C327" s="23"/>
      <c r="D327" s="124" t="s">
        <v>137</v>
      </c>
      <c r="E327" s="23"/>
      <c r="F327" s="125" t="s">
        <v>453</v>
      </c>
      <c r="G327" s="23"/>
      <c r="H327" s="23"/>
      <c r="I327" s="126"/>
      <c r="J327" s="23"/>
      <c r="K327" s="23"/>
      <c r="L327" s="22"/>
      <c r="M327" s="127"/>
      <c r="N327" s="128"/>
      <c r="O327" s="45"/>
      <c r="P327" s="45"/>
      <c r="Q327" s="45"/>
      <c r="R327" s="45"/>
      <c r="S327" s="45"/>
      <c r="T327" s="46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T327" s="280" t="s">
        <v>137</v>
      </c>
      <c r="AU327" s="280" t="s">
        <v>82</v>
      </c>
    </row>
    <row r="328" spans="1:65" s="130" customFormat="1">
      <c r="B328" s="129"/>
      <c r="D328" s="131" t="s">
        <v>139</v>
      </c>
      <c r="E328" s="132" t="s">
        <v>21</v>
      </c>
      <c r="F328" s="133" t="s">
        <v>444</v>
      </c>
      <c r="H328" s="132" t="s">
        <v>21</v>
      </c>
      <c r="I328" s="134"/>
      <c r="L328" s="129"/>
      <c r="M328" s="135"/>
      <c r="N328" s="136"/>
      <c r="O328" s="136"/>
      <c r="P328" s="136"/>
      <c r="Q328" s="136"/>
      <c r="R328" s="136"/>
      <c r="S328" s="136"/>
      <c r="T328" s="137"/>
      <c r="AT328" s="132" t="s">
        <v>139</v>
      </c>
      <c r="AU328" s="132" t="s">
        <v>82</v>
      </c>
      <c r="AV328" s="130" t="s">
        <v>80</v>
      </c>
      <c r="AW328" s="130" t="s">
        <v>34</v>
      </c>
      <c r="AX328" s="130" t="s">
        <v>73</v>
      </c>
      <c r="AY328" s="132" t="s">
        <v>127</v>
      </c>
    </row>
    <row r="329" spans="1:65" s="139" customFormat="1">
      <c r="B329" s="138"/>
      <c r="D329" s="131" t="s">
        <v>139</v>
      </c>
      <c r="E329" s="140" t="s">
        <v>21</v>
      </c>
      <c r="F329" s="141" t="s">
        <v>172</v>
      </c>
      <c r="H329" s="142">
        <v>2.4900000000000002</v>
      </c>
      <c r="I329" s="143"/>
      <c r="L329" s="138"/>
      <c r="M329" s="144"/>
      <c r="N329" s="145"/>
      <c r="O329" s="145"/>
      <c r="P329" s="145"/>
      <c r="Q329" s="145"/>
      <c r="R329" s="145"/>
      <c r="S329" s="145"/>
      <c r="T329" s="146"/>
      <c r="AT329" s="140" t="s">
        <v>139</v>
      </c>
      <c r="AU329" s="140" t="s">
        <v>82</v>
      </c>
      <c r="AV329" s="139" t="s">
        <v>82</v>
      </c>
      <c r="AW329" s="139" t="s">
        <v>34</v>
      </c>
      <c r="AX329" s="139" t="s">
        <v>73</v>
      </c>
      <c r="AY329" s="140" t="s">
        <v>127</v>
      </c>
    </row>
    <row r="330" spans="1:65" s="130" customFormat="1">
      <c r="B330" s="129"/>
      <c r="D330" s="131" t="s">
        <v>139</v>
      </c>
      <c r="E330" s="132" t="s">
        <v>21</v>
      </c>
      <c r="F330" s="133" t="s">
        <v>155</v>
      </c>
      <c r="H330" s="132" t="s">
        <v>21</v>
      </c>
      <c r="I330" s="134"/>
      <c r="L330" s="129"/>
      <c r="M330" s="135"/>
      <c r="N330" s="136"/>
      <c r="O330" s="136"/>
      <c r="P330" s="136"/>
      <c r="Q330" s="136"/>
      <c r="R330" s="136"/>
      <c r="S330" s="136"/>
      <c r="T330" s="137"/>
      <c r="AT330" s="132" t="s">
        <v>139</v>
      </c>
      <c r="AU330" s="132" t="s">
        <v>82</v>
      </c>
      <c r="AV330" s="130" t="s">
        <v>80</v>
      </c>
      <c r="AW330" s="130" t="s">
        <v>34</v>
      </c>
      <c r="AX330" s="130" t="s">
        <v>73</v>
      </c>
      <c r="AY330" s="132" t="s">
        <v>127</v>
      </c>
    </row>
    <row r="331" spans="1:65" s="130" customFormat="1">
      <c r="B331" s="129"/>
      <c r="D331" s="131" t="s">
        <v>139</v>
      </c>
      <c r="E331" s="132" t="s">
        <v>21</v>
      </c>
      <c r="F331" s="133" t="s">
        <v>156</v>
      </c>
      <c r="H331" s="132" t="s">
        <v>21</v>
      </c>
      <c r="I331" s="134"/>
      <c r="L331" s="129"/>
      <c r="M331" s="135"/>
      <c r="N331" s="136"/>
      <c r="O331" s="136"/>
      <c r="P331" s="136"/>
      <c r="Q331" s="136"/>
      <c r="R331" s="136"/>
      <c r="S331" s="136"/>
      <c r="T331" s="137"/>
      <c r="AT331" s="132" t="s">
        <v>139</v>
      </c>
      <c r="AU331" s="132" t="s">
        <v>82</v>
      </c>
      <c r="AV331" s="130" t="s">
        <v>80</v>
      </c>
      <c r="AW331" s="130" t="s">
        <v>34</v>
      </c>
      <c r="AX331" s="130" t="s">
        <v>73</v>
      </c>
      <c r="AY331" s="132" t="s">
        <v>127</v>
      </c>
    </row>
    <row r="332" spans="1:65" s="139" customFormat="1">
      <c r="B332" s="138"/>
      <c r="D332" s="131" t="s">
        <v>139</v>
      </c>
      <c r="E332" s="140" t="s">
        <v>21</v>
      </c>
      <c r="F332" s="141" t="s">
        <v>157</v>
      </c>
      <c r="H332" s="142">
        <v>6.7569999999999997</v>
      </c>
      <c r="I332" s="143"/>
      <c r="L332" s="138"/>
      <c r="M332" s="144"/>
      <c r="N332" s="145"/>
      <c r="O332" s="145"/>
      <c r="P332" s="145"/>
      <c r="Q332" s="145"/>
      <c r="R332" s="145"/>
      <c r="S332" s="145"/>
      <c r="T332" s="146"/>
      <c r="AT332" s="140" t="s">
        <v>139</v>
      </c>
      <c r="AU332" s="140" t="s">
        <v>82</v>
      </c>
      <c r="AV332" s="139" t="s">
        <v>82</v>
      </c>
      <c r="AW332" s="139" t="s">
        <v>34</v>
      </c>
      <c r="AX332" s="139" t="s">
        <v>73</v>
      </c>
      <c r="AY332" s="140" t="s">
        <v>127</v>
      </c>
    </row>
    <row r="333" spans="1:65" s="148" customFormat="1">
      <c r="B333" s="147"/>
      <c r="D333" s="131" t="s">
        <v>139</v>
      </c>
      <c r="E333" s="149" t="s">
        <v>21</v>
      </c>
      <c r="F333" s="150" t="s">
        <v>143</v>
      </c>
      <c r="H333" s="151">
        <v>9.2469999999999999</v>
      </c>
      <c r="I333" s="152"/>
      <c r="L333" s="147"/>
      <c r="M333" s="153"/>
      <c r="N333" s="154"/>
      <c r="O333" s="154"/>
      <c r="P333" s="154"/>
      <c r="Q333" s="154"/>
      <c r="R333" s="154"/>
      <c r="S333" s="154"/>
      <c r="T333" s="155"/>
      <c r="AT333" s="149" t="s">
        <v>139</v>
      </c>
      <c r="AU333" s="149" t="s">
        <v>82</v>
      </c>
      <c r="AV333" s="148" t="s">
        <v>135</v>
      </c>
      <c r="AW333" s="148" t="s">
        <v>34</v>
      </c>
      <c r="AX333" s="148" t="s">
        <v>80</v>
      </c>
      <c r="AY333" s="149" t="s">
        <v>127</v>
      </c>
    </row>
    <row r="334" spans="1:65" s="103" customFormat="1" ht="25.9" customHeight="1">
      <c r="B334" s="102"/>
      <c r="D334" s="104" t="s">
        <v>72</v>
      </c>
      <c r="E334" s="105" t="s">
        <v>454</v>
      </c>
      <c r="F334" s="105" t="s">
        <v>455</v>
      </c>
      <c r="I334" s="106"/>
      <c r="J334" s="107">
        <f>BK334</f>
        <v>0</v>
      </c>
      <c r="L334" s="102"/>
      <c r="M334" s="108"/>
      <c r="N334" s="109"/>
      <c r="O334" s="109"/>
      <c r="P334" s="110">
        <f>P335</f>
        <v>0</v>
      </c>
      <c r="Q334" s="109"/>
      <c r="R334" s="110">
        <f>R335</f>
        <v>0</v>
      </c>
      <c r="S334" s="109"/>
      <c r="T334" s="111">
        <f>T335</f>
        <v>0</v>
      </c>
      <c r="AR334" s="104" t="s">
        <v>167</v>
      </c>
      <c r="AT334" s="311" t="s">
        <v>72</v>
      </c>
      <c r="AU334" s="311" t="s">
        <v>73</v>
      </c>
      <c r="AY334" s="104" t="s">
        <v>127</v>
      </c>
      <c r="BK334" s="312">
        <f>BK335</f>
        <v>0</v>
      </c>
    </row>
    <row r="335" spans="1:65" s="283" customFormat="1" ht="16.5" customHeight="1">
      <c r="A335" s="23"/>
      <c r="B335" s="22"/>
      <c r="C335" s="114" t="s">
        <v>456</v>
      </c>
      <c r="D335" s="114" t="s">
        <v>130</v>
      </c>
      <c r="E335" s="115" t="s">
        <v>457</v>
      </c>
      <c r="F335" s="116" t="s">
        <v>458</v>
      </c>
      <c r="G335" s="117" t="s">
        <v>267</v>
      </c>
      <c r="H335" s="118">
        <v>1</v>
      </c>
      <c r="I335" s="119"/>
      <c r="J335" s="120">
        <f>ROUND(I335*H335,2)</f>
        <v>0</v>
      </c>
      <c r="K335" s="116" t="s">
        <v>21</v>
      </c>
      <c r="L335" s="22"/>
      <c r="M335" s="318" t="s">
        <v>21</v>
      </c>
      <c r="N335" s="174" t="s">
        <v>44</v>
      </c>
      <c r="O335" s="175"/>
      <c r="P335" s="176">
        <f>O335*H335</f>
        <v>0</v>
      </c>
      <c r="Q335" s="176">
        <v>0</v>
      </c>
      <c r="R335" s="176">
        <f>Q335*H335</f>
        <v>0</v>
      </c>
      <c r="S335" s="176">
        <v>0</v>
      </c>
      <c r="T335" s="177">
        <f>S335*H335</f>
        <v>0</v>
      </c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R335" s="314" t="s">
        <v>459</v>
      </c>
      <c r="AT335" s="314" t="s">
        <v>130</v>
      </c>
      <c r="AU335" s="314" t="s">
        <v>80</v>
      </c>
      <c r="AY335" s="280" t="s">
        <v>127</v>
      </c>
      <c r="BE335" s="315">
        <f>IF(N335="základní",J335,0)</f>
        <v>0</v>
      </c>
      <c r="BF335" s="315">
        <f>IF(N335="snížená",J335,0)</f>
        <v>0</v>
      </c>
      <c r="BG335" s="315">
        <f>IF(N335="zákl. přenesená",J335,0)</f>
        <v>0</v>
      </c>
      <c r="BH335" s="315">
        <f>IF(N335="sníž. přenesená",J335,0)</f>
        <v>0</v>
      </c>
      <c r="BI335" s="315">
        <f>IF(N335="nulová",J335,0)</f>
        <v>0</v>
      </c>
      <c r="BJ335" s="280" t="s">
        <v>80</v>
      </c>
      <c r="BK335" s="315">
        <f>ROUND(I335*H335,2)</f>
        <v>0</v>
      </c>
      <c r="BL335" s="280" t="s">
        <v>459</v>
      </c>
      <c r="BM335" s="314" t="s">
        <v>460</v>
      </c>
    </row>
    <row r="336" spans="1:65" s="283" customFormat="1" ht="6.95" customHeight="1">
      <c r="A336" s="23"/>
      <c r="B336" s="34"/>
      <c r="C336" s="35"/>
      <c r="D336" s="35"/>
      <c r="E336" s="35"/>
      <c r="F336" s="35"/>
      <c r="G336" s="35"/>
      <c r="H336" s="35"/>
      <c r="I336" s="35"/>
      <c r="J336" s="35"/>
      <c r="K336" s="35"/>
      <c r="L336" s="22"/>
      <c r="M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</row>
  </sheetData>
  <sheetProtection algorithmName="SHA-512" hashValue="HD2rdvqj14aof++BbW9YHp4yea5DRRyVkc+UzZK8/p6MdbCwEZA6tZDB8lX8K30S4F7THQ4Kj3LlXvvTbdTLCQ==" saltValue="yxiSED1SKZWAq7mG28vcuw==" spinCount="100000" sheet="1" objects="1" scenarios="1"/>
  <autoFilter ref="C94:K335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/>
    <hyperlink ref="F105" r:id="rId2"/>
    <hyperlink ref="F110" r:id="rId3"/>
    <hyperlink ref="F116" r:id="rId4"/>
    <hyperlink ref="F122" r:id="rId5"/>
    <hyperlink ref="F126" r:id="rId6"/>
    <hyperlink ref="F130" r:id="rId7"/>
    <hyperlink ref="F135" r:id="rId8"/>
    <hyperlink ref="F139" r:id="rId9"/>
    <hyperlink ref="F143" r:id="rId10"/>
    <hyperlink ref="F147" r:id="rId11"/>
    <hyperlink ref="F159" r:id="rId12"/>
    <hyperlink ref="F163" r:id="rId13"/>
    <hyperlink ref="F167" r:id="rId14"/>
    <hyperlink ref="F171" r:id="rId15"/>
    <hyperlink ref="F175" r:id="rId16"/>
    <hyperlink ref="F180" r:id="rId17"/>
    <hyperlink ref="F209" r:id="rId18"/>
    <hyperlink ref="F214" r:id="rId19"/>
    <hyperlink ref="F241" r:id="rId20"/>
    <hyperlink ref="F245" r:id="rId21"/>
    <hyperlink ref="F249" r:id="rId22"/>
    <hyperlink ref="F253" r:id="rId23"/>
    <hyperlink ref="F267" r:id="rId24"/>
    <hyperlink ref="F270" r:id="rId25"/>
    <hyperlink ref="F274" r:id="rId26"/>
    <hyperlink ref="F282" r:id="rId27"/>
    <hyperlink ref="F286" r:id="rId28"/>
    <hyperlink ref="F296" r:id="rId29"/>
    <hyperlink ref="F308" r:id="rId30"/>
    <hyperlink ref="F311" r:id="rId31"/>
    <hyperlink ref="F319" r:id="rId32"/>
    <hyperlink ref="F327" r:id="rId33"/>
  </hyperlinks>
  <pageMargins left="0.39374999999999999" right="0.39374999999999999" top="0.39374999999999999" bottom="0.39374999999999999" header="0" footer="0"/>
  <pageSetup paperSize="9" fitToHeight="100" orientation="landscape" blackAndWhite="1" r:id="rId34"/>
  <headerFooter>
    <oddFooter>&amp;CStrana &amp;P z &amp;N</oddFooter>
  </headerFooter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workbookViewId="0">
      <selection sqref="A1:XFD1048576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  <col min="9" max="16384" width="9.33203125" style="1"/>
  </cols>
  <sheetData>
    <row r="1" spans="1:8" ht="11.25" customHeight="1"/>
    <row r="2" spans="1:8" ht="36.950000000000003" customHeight="1"/>
    <row r="3" spans="1:8" ht="6.95" customHeight="1">
      <c r="B3" s="72"/>
      <c r="C3" s="73"/>
      <c r="D3" s="73"/>
      <c r="E3" s="73"/>
      <c r="F3" s="73"/>
      <c r="G3" s="73"/>
      <c r="H3" s="9"/>
    </row>
    <row r="4" spans="1:8" ht="24.95" customHeight="1">
      <c r="B4" s="9"/>
      <c r="C4" s="74" t="s">
        <v>461</v>
      </c>
      <c r="H4" s="9"/>
    </row>
    <row r="5" spans="1:8" ht="12" customHeight="1">
      <c r="B5" s="9"/>
      <c r="C5" s="178" t="s">
        <v>13</v>
      </c>
      <c r="D5" s="363" t="s">
        <v>14</v>
      </c>
      <c r="E5" s="364"/>
      <c r="F5" s="364"/>
      <c r="H5" s="9"/>
    </row>
    <row r="6" spans="1:8" ht="36.950000000000003" customHeight="1">
      <c r="B6" s="9"/>
      <c r="C6" s="179" t="s">
        <v>16</v>
      </c>
      <c r="D6" s="365" t="s">
        <v>17</v>
      </c>
      <c r="E6" s="364"/>
      <c r="F6" s="364"/>
      <c r="H6" s="9"/>
    </row>
    <row r="7" spans="1:8" ht="16.5" customHeight="1">
      <c r="B7" s="9"/>
      <c r="C7" s="75" t="s">
        <v>24</v>
      </c>
      <c r="D7" s="76" t="str">
        <f>'Rekapitulace stavby'!AN8</f>
        <v>30. 3. 2025</v>
      </c>
      <c r="H7" s="9"/>
    </row>
    <row r="8" spans="1:8" s="2" customFormat="1" ht="10.9" customHeight="1">
      <c r="A8" s="21"/>
      <c r="B8" s="26"/>
      <c r="C8" s="21"/>
      <c r="D8" s="21"/>
      <c r="E8" s="21"/>
      <c r="F8" s="21"/>
      <c r="G8" s="21"/>
      <c r="H8" s="26"/>
    </row>
    <row r="9" spans="1:8" s="3" customFormat="1" ht="29.25" customHeight="1">
      <c r="A9" s="93"/>
      <c r="B9" s="180"/>
      <c r="C9" s="181" t="s">
        <v>54</v>
      </c>
      <c r="D9" s="182" t="s">
        <v>55</v>
      </c>
      <c r="E9" s="182" t="s">
        <v>114</v>
      </c>
      <c r="F9" s="183" t="s">
        <v>462</v>
      </c>
      <c r="G9" s="93"/>
      <c r="H9" s="180"/>
    </row>
    <row r="10" spans="1:8" s="2" customFormat="1" ht="26.45" customHeight="1">
      <c r="A10" s="21"/>
      <c r="B10" s="26"/>
      <c r="C10" s="184" t="s">
        <v>78</v>
      </c>
      <c r="D10" s="184" t="s">
        <v>17</v>
      </c>
      <c r="E10" s="21"/>
      <c r="F10" s="21"/>
      <c r="G10" s="21"/>
      <c r="H10" s="26"/>
    </row>
    <row r="11" spans="1:8" s="2" customFormat="1" ht="16.899999999999999" customHeight="1">
      <c r="A11" s="21"/>
      <c r="B11" s="26"/>
      <c r="C11" s="185" t="s">
        <v>83</v>
      </c>
      <c r="D11" s="186" t="s">
        <v>21</v>
      </c>
      <c r="E11" s="187" t="s">
        <v>21</v>
      </c>
      <c r="F11" s="188">
        <v>2.4900000000000002</v>
      </c>
      <c r="G11" s="21"/>
      <c r="H11" s="26"/>
    </row>
    <row r="12" spans="1:8" s="2" customFormat="1" ht="16.899999999999999" customHeight="1">
      <c r="A12" s="21"/>
      <c r="B12" s="26"/>
      <c r="C12" s="189" t="s">
        <v>21</v>
      </c>
      <c r="D12" s="189" t="s">
        <v>172</v>
      </c>
      <c r="E12" s="6" t="s">
        <v>21</v>
      </c>
      <c r="F12" s="190">
        <v>2.4900000000000002</v>
      </c>
      <c r="G12" s="21"/>
      <c r="H12" s="26"/>
    </row>
    <row r="13" spans="1:8" s="2" customFormat="1" ht="16.899999999999999" customHeight="1">
      <c r="A13" s="21"/>
      <c r="B13" s="26"/>
      <c r="C13" s="189" t="s">
        <v>21</v>
      </c>
      <c r="D13" s="189" t="s">
        <v>21</v>
      </c>
      <c r="E13" s="6" t="s">
        <v>21</v>
      </c>
      <c r="F13" s="190">
        <v>0</v>
      </c>
      <c r="G13" s="21"/>
      <c r="H13" s="26"/>
    </row>
    <row r="14" spans="1:8" s="2" customFormat="1" ht="16.899999999999999" customHeight="1">
      <c r="A14" s="21"/>
      <c r="B14" s="26"/>
      <c r="C14" s="189" t="s">
        <v>83</v>
      </c>
      <c r="D14" s="189" t="s">
        <v>357</v>
      </c>
      <c r="E14" s="6" t="s">
        <v>21</v>
      </c>
      <c r="F14" s="190">
        <v>2.4900000000000002</v>
      </c>
      <c r="G14" s="21"/>
      <c r="H14" s="26"/>
    </row>
    <row r="15" spans="1:8" s="2" customFormat="1" ht="16.899999999999999" customHeight="1">
      <c r="A15" s="21"/>
      <c r="B15" s="26"/>
      <c r="C15" s="191" t="s">
        <v>463</v>
      </c>
      <c r="D15" s="21"/>
      <c r="E15" s="21"/>
      <c r="F15" s="21"/>
      <c r="G15" s="21"/>
      <c r="H15" s="26"/>
    </row>
    <row r="16" spans="1:8" s="2" customFormat="1" ht="16.899999999999999" customHeight="1">
      <c r="A16" s="21"/>
      <c r="B16" s="26"/>
      <c r="C16" s="189" t="s">
        <v>353</v>
      </c>
      <c r="D16" s="189" t="s">
        <v>464</v>
      </c>
      <c r="E16" s="6" t="s">
        <v>133</v>
      </c>
      <c r="F16" s="190">
        <v>2.4900000000000002</v>
      </c>
      <c r="G16" s="21"/>
      <c r="H16" s="26"/>
    </row>
    <row r="17" spans="1:8" s="2" customFormat="1" ht="16.899999999999999" customHeight="1">
      <c r="A17" s="21"/>
      <c r="B17" s="26"/>
      <c r="C17" s="189" t="s">
        <v>338</v>
      </c>
      <c r="D17" s="189" t="s">
        <v>465</v>
      </c>
      <c r="E17" s="6" t="s">
        <v>133</v>
      </c>
      <c r="F17" s="190">
        <v>2.4900000000000002</v>
      </c>
      <c r="G17" s="21"/>
      <c r="H17" s="26"/>
    </row>
    <row r="18" spans="1:8" s="2" customFormat="1" ht="16.899999999999999" customHeight="1">
      <c r="A18" s="21"/>
      <c r="B18" s="26"/>
      <c r="C18" s="189" t="s">
        <v>343</v>
      </c>
      <c r="D18" s="189" t="s">
        <v>466</v>
      </c>
      <c r="E18" s="6" t="s">
        <v>133</v>
      </c>
      <c r="F18" s="190">
        <v>2.4900000000000002</v>
      </c>
      <c r="G18" s="21"/>
      <c r="H18" s="26"/>
    </row>
    <row r="19" spans="1:8" s="2" customFormat="1" ht="16.899999999999999" customHeight="1">
      <c r="A19" s="21"/>
      <c r="B19" s="26"/>
      <c r="C19" s="189" t="s">
        <v>348</v>
      </c>
      <c r="D19" s="189" t="s">
        <v>467</v>
      </c>
      <c r="E19" s="6" t="s">
        <v>133</v>
      </c>
      <c r="F19" s="190">
        <v>2.4900000000000002</v>
      </c>
      <c r="G19" s="21"/>
      <c r="H19" s="26"/>
    </row>
    <row r="20" spans="1:8" s="2" customFormat="1" ht="16.899999999999999" customHeight="1">
      <c r="A20" s="21"/>
      <c r="B20" s="26"/>
      <c r="C20" s="189" t="s">
        <v>365</v>
      </c>
      <c r="D20" s="189" t="s">
        <v>366</v>
      </c>
      <c r="E20" s="6" t="s">
        <v>133</v>
      </c>
      <c r="F20" s="190">
        <v>2.4900000000000002</v>
      </c>
      <c r="G20" s="21"/>
      <c r="H20" s="26"/>
    </row>
    <row r="21" spans="1:8" s="2" customFormat="1" ht="16.899999999999999" customHeight="1">
      <c r="A21" s="21"/>
      <c r="B21" s="26"/>
      <c r="C21" s="189" t="s">
        <v>360</v>
      </c>
      <c r="D21" s="189" t="s">
        <v>361</v>
      </c>
      <c r="E21" s="6" t="s">
        <v>133</v>
      </c>
      <c r="F21" s="190">
        <v>2.7389999999999999</v>
      </c>
      <c r="G21" s="21"/>
      <c r="H21" s="26"/>
    </row>
    <row r="22" spans="1:8" s="2" customFormat="1" ht="16.899999999999999" customHeight="1">
      <c r="A22" s="21"/>
      <c r="B22" s="26"/>
      <c r="C22" s="185" t="s">
        <v>85</v>
      </c>
      <c r="D22" s="186" t="s">
        <v>21</v>
      </c>
      <c r="E22" s="187" t="s">
        <v>21</v>
      </c>
      <c r="F22" s="188">
        <v>9.32</v>
      </c>
      <c r="G22" s="21"/>
      <c r="H22" s="26"/>
    </row>
    <row r="23" spans="1:8" s="2" customFormat="1" ht="16.899999999999999" customHeight="1">
      <c r="A23" s="21"/>
      <c r="B23" s="26"/>
      <c r="C23" s="189" t="s">
        <v>21</v>
      </c>
      <c r="D23" s="189" t="s">
        <v>405</v>
      </c>
      <c r="E23" s="6" t="s">
        <v>21</v>
      </c>
      <c r="F23" s="190">
        <v>9.32</v>
      </c>
      <c r="G23" s="21"/>
      <c r="H23" s="26"/>
    </row>
    <row r="24" spans="1:8" s="2" customFormat="1" ht="16.899999999999999" customHeight="1">
      <c r="A24" s="21"/>
      <c r="B24" s="26"/>
      <c r="C24" s="189" t="s">
        <v>21</v>
      </c>
      <c r="D24" s="189" t="s">
        <v>21</v>
      </c>
      <c r="E24" s="6" t="s">
        <v>21</v>
      </c>
      <c r="F24" s="190">
        <v>0</v>
      </c>
      <c r="G24" s="21"/>
      <c r="H24" s="26"/>
    </row>
    <row r="25" spans="1:8" s="2" customFormat="1" ht="16.899999999999999" customHeight="1">
      <c r="A25" s="21"/>
      <c r="B25" s="26"/>
      <c r="C25" s="189" t="s">
        <v>85</v>
      </c>
      <c r="D25" s="189" t="s">
        <v>357</v>
      </c>
      <c r="E25" s="6" t="s">
        <v>21</v>
      </c>
      <c r="F25" s="190">
        <v>9.32</v>
      </c>
      <c r="G25" s="21"/>
      <c r="H25" s="26"/>
    </row>
    <row r="26" spans="1:8" s="2" customFormat="1" ht="16.899999999999999" customHeight="1">
      <c r="A26" s="21"/>
      <c r="B26" s="26"/>
      <c r="C26" s="191" t="s">
        <v>463</v>
      </c>
      <c r="D26" s="21"/>
      <c r="E26" s="21"/>
      <c r="F26" s="21"/>
      <c r="G26" s="21"/>
      <c r="H26" s="26"/>
    </row>
    <row r="27" spans="1:8" s="2" customFormat="1" ht="16.899999999999999" customHeight="1">
      <c r="A27" s="21"/>
      <c r="B27" s="26"/>
      <c r="C27" s="189" t="s">
        <v>401</v>
      </c>
      <c r="D27" s="189" t="s">
        <v>468</v>
      </c>
      <c r="E27" s="6" t="s">
        <v>133</v>
      </c>
      <c r="F27" s="190">
        <v>9.32</v>
      </c>
      <c r="G27" s="21"/>
      <c r="H27" s="26"/>
    </row>
    <row r="28" spans="1:8" s="2" customFormat="1" ht="16.899999999999999" customHeight="1">
      <c r="A28" s="21"/>
      <c r="B28" s="26"/>
      <c r="C28" s="189" t="s">
        <v>380</v>
      </c>
      <c r="D28" s="189" t="s">
        <v>469</v>
      </c>
      <c r="E28" s="6" t="s">
        <v>133</v>
      </c>
      <c r="F28" s="190">
        <v>9.32</v>
      </c>
      <c r="G28" s="21"/>
      <c r="H28" s="26"/>
    </row>
    <row r="29" spans="1:8" s="2" customFormat="1" ht="16.899999999999999" customHeight="1">
      <c r="A29" s="21"/>
      <c r="B29" s="26"/>
      <c r="C29" s="189" t="s">
        <v>385</v>
      </c>
      <c r="D29" s="189" t="s">
        <v>470</v>
      </c>
      <c r="E29" s="6" t="s">
        <v>133</v>
      </c>
      <c r="F29" s="190">
        <v>9.32</v>
      </c>
      <c r="G29" s="21"/>
      <c r="H29" s="26"/>
    </row>
    <row r="30" spans="1:8" s="2" customFormat="1" ht="16.899999999999999" customHeight="1">
      <c r="A30" s="21"/>
      <c r="B30" s="26"/>
      <c r="C30" s="189" t="s">
        <v>396</v>
      </c>
      <c r="D30" s="189" t="s">
        <v>471</v>
      </c>
      <c r="E30" s="6" t="s">
        <v>133</v>
      </c>
      <c r="F30" s="190">
        <v>9.32</v>
      </c>
      <c r="G30" s="21"/>
      <c r="H30" s="26"/>
    </row>
    <row r="31" spans="1:8" s="2" customFormat="1" ht="16.899999999999999" customHeight="1">
      <c r="A31" s="21"/>
      <c r="B31" s="26"/>
      <c r="C31" s="189" t="s">
        <v>407</v>
      </c>
      <c r="D31" s="189" t="s">
        <v>408</v>
      </c>
      <c r="E31" s="6" t="s">
        <v>133</v>
      </c>
      <c r="F31" s="190">
        <v>10.252000000000001</v>
      </c>
      <c r="G31" s="21"/>
      <c r="H31" s="26"/>
    </row>
    <row r="32" spans="1:8" s="2" customFormat="1" ht="16.899999999999999" customHeight="1">
      <c r="A32" s="21"/>
      <c r="B32" s="26"/>
      <c r="C32" s="185" t="s">
        <v>472</v>
      </c>
      <c r="D32" s="186" t="s">
        <v>21</v>
      </c>
      <c r="E32" s="187" t="s">
        <v>21</v>
      </c>
      <c r="F32" s="188">
        <v>7.98</v>
      </c>
      <c r="G32" s="21"/>
      <c r="H32" s="26"/>
    </row>
    <row r="33" spans="1:8" s="2" customFormat="1" ht="16.899999999999999" customHeight="1">
      <c r="A33" s="21"/>
      <c r="B33" s="26"/>
      <c r="C33" s="185" t="s">
        <v>88</v>
      </c>
      <c r="D33" s="186" t="s">
        <v>21</v>
      </c>
      <c r="E33" s="187" t="s">
        <v>21</v>
      </c>
      <c r="F33" s="188">
        <v>4.66</v>
      </c>
      <c r="G33" s="21"/>
      <c r="H33" s="26"/>
    </row>
    <row r="34" spans="1:8" s="2" customFormat="1" ht="16.899999999999999" customHeight="1">
      <c r="A34" s="21"/>
      <c r="B34" s="26"/>
      <c r="C34" s="189" t="s">
        <v>21</v>
      </c>
      <c r="D34" s="189" t="s">
        <v>421</v>
      </c>
      <c r="E34" s="6" t="s">
        <v>21</v>
      </c>
      <c r="F34" s="190">
        <v>0</v>
      </c>
      <c r="G34" s="21"/>
      <c r="H34" s="26"/>
    </row>
    <row r="35" spans="1:8" s="2" customFormat="1" ht="16.899999999999999" customHeight="1">
      <c r="A35" s="21"/>
      <c r="B35" s="26"/>
      <c r="C35" s="189" t="s">
        <v>21</v>
      </c>
      <c r="D35" s="189" t="s">
        <v>422</v>
      </c>
      <c r="E35" s="6" t="s">
        <v>21</v>
      </c>
      <c r="F35" s="190">
        <v>4.66</v>
      </c>
      <c r="G35" s="21"/>
      <c r="H35" s="26"/>
    </row>
    <row r="36" spans="1:8" s="2" customFormat="1" ht="16.899999999999999" customHeight="1">
      <c r="A36" s="21"/>
      <c r="B36" s="26"/>
      <c r="C36" s="189" t="s">
        <v>21</v>
      </c>
      <c r="D36" s="189" t="s">
        <v>21</v>
      </c>
      <c r="E36" s="6" t="s">
        <v>21</v>
      </c>
      <c r="F36" s="190">
        <v>0</v>
      </c>
      <c r="G36" s="21"/>
      <c r="H36" s="26"/>
    </row>
    <row r="37" spans="1:8" s="2" customFormat="1" ht="16.899999999999999" customHeight="1">
      <c r="A37" s="21"/>
      <c r="B37" s="26"/>
      <c r="C37" s="189" t="s">
        <v>88</v>
      </c>
      <c r="D37" s="189" t="s">
        <v>357</v>
      </c>
      <c r="E37" s="6" t="s">
        <v>21</v>
      </c>
      <c r="F37" s="190">
        <v>4.66</v>
      </c>
      <c r="G37" s="21"/>
      <c r="H37" s="26"/>
    </row>
    <row r="38" spans="1:8" s="2" customFormat="1" ht="16.899999999999999" customHeight="1">
      <c r="A38" s="21"/>
      <c r="B38" s="26"/>
      <c r="C38" s="191" t="s">
        <v>463</v>
      </c>
      <c r="D38" s="21"/>
      <c r="E38" s="21"/>
      <c r="F38" s="21"/>
      <c r="G38" s="21"/>
      <c r="H38" s="26"/>
    </row>
    <row r="39" spans="1:8" s="2" customFormat="1" ht="16.899999999999999" customHeight="1">
      <c r="A39" s="21"/>
      <c r="B39" s="26"/>
      <c r="C39" s="189" t="s">
        <v>416</v>
      </c>
      <c r="D39" s="189" t="s">
        <v>473</v>
      </c>
      <c r="E39" s="6" t="s">
        <v>418</v>
      </c>
      <c r="F39" s="190">
        <v>4.66</v>
      </c>
      <c r="G39" s="21"/>
      <c r="H39" s="26"/>
    </row>
    <row r="40" spans="1:8" s="2" customFormat="1" ht="16.899999999999999" customHeight="1">
      <c r="A40" s="21"/>
      <c r="B40" s="26"/>
      <c r="C40" s="189" t="s">
        <v>424</v>
      </c>
      <c r="D40" s="189" t="s">
        <v>425</v>
      </c>
      <c r="E40" s="6" t="s">
        <v>418</v>
      </c>
      <c r="F40" s="190">
        <v>5.1260000000000003</v>
      </c>
      <c r="G40" s="21"/>
      <c r="H40" s="26"/>
    </row>
    <row r="41" spans="1:8" s="2" customFormat="1" ht="16.899999999999999" customHeight="1">
      <c r="A41" s="21"/>
      <c r="B41" s="26"/>
      <c r="C41" s="185" t="s">
        <v>474</v>
      </c>
      <c r="D41" s="186" t="s">
        <v>21</v>
      </c>
      <c r="E41" s="187" t="s">
        <v>21</v>
      </c>
      <c r="F41" s="188">
        <v>2.4900000000000002</v>
      </c>
      <c r="G41" s="21"/>
      <c r="H41" s="26"/>
    </row>
    <row r="42" spans="1:8" s="2" customFormat="1" ht="16.899999999999999" customHeight="1">
      <c r="A42" s="21"/>
      <c r="B42" s="26"/>
      <c r="C42" s="189" t="s">
        <v>21</v>
      </c>
      <c r="D42" s="189" t="s">
        <v>172</v>
      </c>
      <c r="E42" s="6" t="s">
        <v>21</v>
      </c>
      <c r="F42" s="190">
        <v>2.4900000000000002</v>
      </c>
      <c r="G42" s="21"/>
      <c r="H42" s="26"/>
    </row>
    <row r="43" spans="1:8" s="2" customFormat="1" ht="16.899999999999999" customHeight="1">
      <c r="A43" s="21"/>
      <c r="B43" s="26"/>
      <c r="C43" s="189" t="s">
        <v>21</v>
      </c>
      <c r="D43" s="189" t="s">
        <v>21</v>
      </c>
      <c r="E43" s="6" t="s">
        <v>21</v>
      </c>
      <c r="F43" s="190">
        <v>0</v>
      </c>
      <c r="G43" s="21"/>
      <c r="H43" s="26"/>
    </row>
    <row r="44" spans="1:8" s="2" customFormat="1" ht="16.899999999999999" customHeight="1">
      <c r="A44" s="21"/>
      <c r="B44" s="26"/>
      <c r="C44" s="189" t="s">
        <v>474</v>
      </c>
      <c r="D44" s="189" t="s">
        <v>357</v>
      </c>
      <c r="E44" s="6" t="s">
        <v>21</v>
      </c>
      <c r="F44" s="190">
        <v>2.4900000000000002</v>
      </c>
      <c r="G44" s="21"/>
      <c r="H44" s="26"/>
    </row>
    <row r="45" spans="1:8" s="2" customFormat="1" ht="7.35" customHeight="1">
      <c r="A45" s="21"/>
      <c r="B45" s="77"/>
      <c r="C45" s="78"/>
      <c r="D45" s="78"/>
      <c r="E45" s="78"/>
      <c r="F45" s="78"/>
      <c r="G45" s="78"/>
      <c r="H45" s="26"/>
    </row>
    <row r="46" spans="1:8" s="2" customFormat="1">
      <c r="A46" s="21"/>
      <c r="B46" s="21"/>
      <c r="C46" s="21"/>
      <c r="D46" s="21"/>
      <c r="E46" s="21"/>
      <c r="F46" s="21"/>
      <c r="G46" s="21"/>
      <c r="H46" s="21"/>
    </row>
  </sheetData>
  <sheetProtection algorithmName="SHA-512" hashValue="Owr9TD52mvkGlD37xJOuSkrqokAc79j52Pc0zDwOW9YQKo1os+HqeVVVEIs/0vaed7ODp08GoU6rUhVFAAr3yA==" saltValue="RWTYvQWzwQmjLkZu4aCnMw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zoomScale="110" zoomScaleNormal="110" workbookViewId="0"/>
  </sheetViews>
  <sheetFormatPr defaultRowHeight="11.2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s="1" customFormat="1" ht="37.5" customHeight="1"/>
    <row r="2" spans="2:11" s="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4" customFormat="1" ht="45" customHeight="1">
      <c r="B3" s="196"/>
      <c r="C3" s="368" t="s">
        <v>475</v>
      </c>
      <c r="D3" s="368"/>
      <c r="E3" s="368"/>
      <c r="F3" s="368"/>
      <c r="G3" s="368"/>
      <c r="H3" s="368"/>
      <c r="I3" s="368"/>
      <c r="J3" s="368"/>
      <c r="K3" s="197"/>
    </row>
    <row r="4" spans="2:11" s="1" customFormat="1" ht="25.5" customHeight="1">
      <c r="B4" s="198"/>
      <c r="C4" s="367" t="s">
        <v>476</v>
      </c>
      <c r="D4" s="367"/>
      <c r="E4" s="367"/>
      <c r="F4" s="367"/>
      <c r="G4" s="367"/>
      <c r="H4" s="367"/>
      <c r="I4" s="367"/>
      <c r="J4" s="367"/>
      <c r="K4" s="199"/>
    </row>
    <row r="5" spans="2:11" s="1" customFormat="1" ht="5.25" customHeight="1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s="1" customFormat="1" ht="15" customHeight="1">
      <c r="B6" s="198"/>
      <c r="C6" s="366" t="s">
        <v>477</v>
      </c>
      <c r="D6" s="366"/>
      <c r="E6" s="366"/>
      <c r="F6" s="366"/>
      <c r="G6" s="366"/>
      <c r="H6" s="366"/>
      <c r="I6" s="366"/>
      <c r="J6" s="366"/>
      <c r="K6" s="199"/>
    </row>
    <row r="7" spans="2:11" s="1" customFormat="1" ht="15" customHeight="1">
      <c r="B7" s="202"/>
      <c r="C7" s="366" t="s">
        <v>478</v>
      </c>
      <c r="D7" s="366"/>
      <c r="E7" s="366"/>
      <c r="F7" s="366"/>
      <c r="G7" s="366"/>
      <c r="H7" s="366"/>
      <c r="I7" s="366"/>
      <c r="J7" s="366"/>
      <c r="K7" s="199"/>
    </row>
    <row r="8" spans="2:11" s="1" customFormat="1" ht="12.75" customHeight="1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s="1" customFormat="1" ht="15" customHeight="1">
      <c r="B9" s="202"/>
      <c r="C9" s="366" t="s">
        <v>479</v>
      </c>
      <c r="D9" s="366"/>
      <c r="E9" s="366"/>
      <c r="F9" s="366"/>
      <c r="G9" s="366"/>
      <c r="H9" s="366"/>
      <c r="I9" s="366"/>
      <c r="J9" s="366"/>
      <c r="K9" s="199"/>
    </row>
    <row r="10" spans="2:11" s="1" customFormat="1" ht="15" customHeight="1">
      <c r="B10" s="202"/>
      <c r="C10" s="201"/>
      <c r="D10" s="366" t="s">
        <v>480</v>
      </c>
      <c r="E10" s="366"/>
      <c r="F10" s="366"/>
      <c r="G10" s="366"/>
      <c r="H10" s="366"/>
      <c r="I10" s="366"/>
      <c r="J10" s="366"/>
      <c r="K10" s="199"/>
    </row>
    <row r="11" spans="2:11" s="1" customFormat="1" ht="15" customHeight="1">
      <c r="B11" s="202"/>
      <c r="C11" s="203"/>
      <c r="D11" s="366" t="s">
        <v>481</v>
      </c>
      <c r="E11" s="366"/>
      <c r="F11" s="366"/>
      <c r="G11" s="366"/>
      <c r="H11" s="366"/>
      <c r="I11" s="366"/>
      <c r="J11" s="366"/>
      <c r="K11" s="199"/>
    </row>
    <row r="12" spans="2:11" s="1" customFormat="1" ht="15" customHeight="1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s="1" customFormat="1" ht="15" customHeight="1">
      <c r="B13" s="202"/>
      <c r="C13" s="203"/>
      <c r="D13" s="204" t="s">
        <v>482</v>
      </c>
      <c r="E13" s="201"/>
      <c r="F13" s="201"/>
      <c r="G13" s="201"/>
      <c r="H13" s="201"/>
      <c r="I13" s="201"/>
      <c r="J13" s="201"/>
      <c r="K13" s="199"/>
    </row>
    <row r="14" spans="2:11" s="1" customFormat="1" ht="12.7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s="1" customFormat="1" ht="15" customHeight="1">
      <c r="B15" s="202"/>
      <c r="C15" s="203"/>
      <c r="D15" s="366" t="s">
        <v>483</v>
      </c>
      <c r="E15" s="366"/>
      <c r="F15" s="366"/>
      <c r="G15" s="366"/>
      <c r="H15" s="366"/>
      <c r="I15" s="366"/>
      <c r="J15" s="366"/>
      <c r="K15" s="199"/>
    </row>
    <row r="16" spans="2:11" s="1" customFormat="1" ht="15" customHeight="1">
      <c r="B16" s="202"/>
      <c r="C16" s="203"/>
      <c r="D16" s="366" t="s">
        <v>484</v>
      </c>
      <c r="E16" s="366"/>
      <c r="F16" s="366"/>
      <c r="G16" s="366"/>
      <c r="H16" s="366"/>
      <c r="I16" s="366"/>
      <c r="J16" s="366"/>
      <c r="K16" s="199"/>
    </row>
    <row r="17" spans="2:11" s="1" customFormat="1" ht="15" customHeight="1">
      <c r="B17" s="202"/>
      <c r="C17" s="203"/>
      <c r="D17" s="366" t="s">
        <v>485</v>
      </c>
      <c r="E17" s="366"/>
      <c r="F17" s="366"/>
      <c r="G17" s="366"/>
      <c r="H17" s="366"/>
      <c r="I17" s="366"/>
      <c r="J17" s="366"/>
      <c r="K17" s="199"/>
    </row>
    <row r="18" spans="2:11" s="1" customFormat="1" ht="15" customHeight="1">
      <c r="B18" s="202"/>
      <c r="C18" s="203"/>
      <c r="D18" s="203"/>
      <c r="E18" s="205" t="s">
        <v>79</v>
      </c>
      <c r="F18" s="366" t="s">
        <v>486</v>
      </c>
      <c r="G18" s="366"/>
      <c r="H18" s="366"/>
      <c r="I18" s="366"/>
      <c r="J18" s="366"/>
      <c r="K18" s="199"/>
    </row>
    <row r="19" spans="2:11" s="1" customFormat="1" ht="15" customHeight="1">
      <c r="B19" s="202"/>
      <c r="C19" s="203"/>
      <c r="D19" s="203"/>
      <c r="E19" s="205" t="s">
        <v>487</v>
      </c>
      <c r="F19" s="366" t="s">
        <v>488</v>
      </c>
      <c r="G19" s="366"/>
      <c r="H19" s="366"/>
      <c r="I19" s="366"/>
      <c r="J19" s="366"/>
      <c r="K19" s="199"/>
    </row>
    <row r="20" spans="2:11" s="1" customFormat="1" ht="15" customHeight="1">
      <c r="B20" s="202"/>
      <c r="C20" s="203"/>
      <c r="D20" s="203"/>
      <c r="E20" s="205" t="s">
        <v>489</v>
      </c>
      <c r="F20" s="366" t="s">
        <v>490</v>
      </c>
      <c r="G20" s="366"/>
      <c r="H20" s="366"/>
      <c r="I20" s="366"/>
      <c r="J20" s="366"/>
      <c r="K20" s="199"/>
    </row>
    <row r="21" spans="2:11" s="1" customFormat="1" ht="15" customHeight="1">
      <c r="B21" s="202"/>
      <c r="C21" s="203"/>
      <c r="D21" s="203"/>
      <c r="E21" s="205" t="s">
        <v>491</v>
      </c>
      <c r="F21" s="366" t="s">
        <v>492</v>
      </c>
      <c r="G21" s="366"/>
      <c r="H21" s="366"/>
      <c r="I21" s="366"/>
      <c r="J21" s="366"/>
      <c r="K21" s="199"/>
    </row>
    <row r="22" spans="2:11" s="1" customFormat="1" ht="15" customHeight="1">
      <c r="B22" s="202"/>
      <c r="C22" s="203"/>
      <c r="D22" s="203"/>
      <c r="E22" s="205" t="s">
        <v>493</v>
      </c>
      <c r="F22" s="366" t="s">
        <v>494</v>
      </c>
      <c r="G22" s="366"/>
      <c r="H22" s="366"/>
      <c r="I22" s="366"/>
      <c r="J22" s="366"/>
      <c r="K22" s="199"/>
    </row>
    <row r="23" spans="2:11" s="1" customFormat="1" ht="15" customHeight="1">
      <c r="B23" s="202"/>
      <c r="C23" s="203"/>
      <c r="D23" s="203"/>
      <c r="E23" s="205" t="s">
        <v>495</v>
      </c>
      <c r="F23" s="366" t="s">
        <v>496</v>
      </c>
      <c r="G23" s="366"/>
      <c r="H23" s="366"/>
      <c r="I23" s="366"/>
      <c r="J23" s="366"/>
      <c r="K23" s="199"/>
    </row>
    <row r="24" spans="2:11" s="1" customFormat="1" ht="12.75" customHeight="1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s="1" customFormat="1" ht="15" customHeight="1">
      <c r="B25" s="202"/>
      <c r="C25" s="366" t="s">
        <v>497</v>
      </c>
      <c r="D25" s="366"/>
      <c r="E25" s="366"/>
      <c r="F25" s="366"/>
      <c r="G25" s="366"/>
      <c r="H25" s="366"/>
      <c r="I25" s="366"/>
      <c r="J25" s="366"/>
      <c r="K25" s="199"/>
    </row>
    <row r="26" spans="2:11" s="1" customFormat="1" ht="15" customHeight="1">
      <c r="B26" s="202"/>
      <c r="C26" s="366" t="s">
        <v>498</v>
      </c>
      <c r="D26" s="366"/>
      <c r="E26" s="366"/>
      <c r="F26" s="366"/>
      <c r="G26" s="366"/>
      <c r="H26" s="366"/>
      <c r="I26" s="366"/>
      <c r="J26" s="366"/>
      <c r="K26" s="199"/>
    </row>
    <row r="27" spans="2:11" s="1" customFormat="1" ht="15" customHeight="1">
      <c r="B27" s="202"/>
      <c r="C27" s="201"/>
      <c r="D27" s="366" t="s">
        <v>499</v>
      </c>
      <c r="E27" s="366"/>
      <c r="F27" s="366"/>
      <c r="G27" s="366"/>
      <c r="H27" s="366"/>
      <c r="I27" s="366"/>
      <c r="J27" s="366"/>
      <c r="K27" s="199"/>
    </row>
    <row r="28" spans="2:11" s="1" customFormat="1" ht="15" customHeight="1">
      <c r="B28" s="202"/>
      <c r="C28" s="203"/>
      <c r="D28" s="366" t="s">
        <v>500</v>
      </c>
      <c r="E28" s="366"/>
      <c r="F28" s="366"/>
      <c r="G28" s="366"/>
      <c r="H28" s="366"/>
      <c r="I28" s="366"/>
      <c r="J28" s="366"/>
      <c r="K28" s="199"/>
    </row>
    <row r="29" spans="2:11" s="1" customFormat="1" ht="12.75" customHeight="1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s="1" customFormat="1" ht="15" customHeight="1">
      <c r="B30" s="202"/>
      <c r="C30" s="203"/>
      <c r="D30" s="366" t="s">
        <v>501</v>
      </c>
      <c r="E30" s="366"/>
      <c r="F30" s="366"/>
      <c r="G30" s="366"/>
      <c r="H30" s="366"/>
      <c r="I30" s="366"/>
      <c r="J30" s="366"/>
      <c r="K30" s="199"/>
    </row>
    <row r="31" spans="2:11" s="1" customFormat="1" ht="15" customHeight="1">
      <c r="B31" s="202"/>
      <c r="C31" s="203"/>
      <c r="D31" s="366" t="s">
        <v>502</v>
      </c>
      <c r="E31" s="366"/>
      <c r="F31" s="366"/>
      <c r="G31" s="366"/>
      <c r="H31" s="366"/>
      <c r="I31" s="366"/>
      <c r="J31" s="366"/>
      <c r="K31" s="199"/>
    </row>
    <row r="32" spans="2:11" s="1" customFormat="1" ht="12.75" customHeight="1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s="1" customFormat="1" ht="15" customHeight="1">
      <c r="B33" s="202"/>
      <c r="C33" s="203"/>
      <c r="D33" s="366" t="s">
        <v>503</v>
      </c>
      <c r="E33" s="366"/>
      <c r="F33" s="366"/>
      <c r="G33" s="366"/>
      <c r="H33" s="366"/>
      <c r="I33" s="366"/>
      <c r="J33" s="366"/>
      <c r="K33" s="199"/>
    </row>
    <row r="34" spans="2:11" s="1" customFormat="1" ht="15" customHeight="1">
      <c r="B34" s="202"/>
      <c r="C34" s="203"/>
      <c r="D34" s="366" t="s">
        <v>504</v>
      </c>
      <c r="E34" s="366"/>
      <c r="F34" s="366"/>
      <c r="G34" s="366"/>
      <c r="H34" s="366"/>
      <c r="I34" s="366"/>
      <c r="J34" s="366"/>
      <c r="K34" s="199"/>
    </row>
    <row r="35" spans="2:11" s="1" customFormat="1" ht="15" customHeight="1">
      <c r="B35" s="202"/>
      <c r="C35" s="203"/>
      <c r="D35" s="366" t="s">
        <v>505</v>
      </c>
      <c r="E35" s="366"/>
      <c r="F35" s="366"/>
      <c r="G35" s="366"/>
      <c r="H35" s="366"/>
      <c r="I35" s="366"/>
      <c r="J35" s="366"/>
      <c r="K35" s="199"/>
    </row>
    <row r="36" spans="2:11" s="1" customFormat="1" ht="15" customHeight="1">
      <c r="B36" s="202"/>
      <c r="C36" s="203"/>
      <c r="D36" s="201"/>
      <c r="E36" s="204" t="s">
        <v>113</v>
      </c>
      <c r="F36" s="201"/>
      <c r="G36" s="366" t="s">
        <v>506</v>
      </c>
      <c r="H36" s="366"/>
      <c r="I36" s="366"/>
      <c r="J36" s="366"/>
      <c r="K36" s="199"/>
    </row>
    <row r="37" spans="2:11" s="1" customFormat="1" ht="30.75" customHeight="1">
      <c r="B37" s="202"/>
      <c r="C37" s="203"/>
      <c r="D37" s="201"/>
      <c r="E37" s="204" t="s">
        <v>507</v>
      </c>
      <c r="F37" s="201"/>
      <c r="G37" s="366" t="s">
        <v>508</v>
      </c>
      <c r="H37" s="366"/>
      <c r="I37" s="366"/>
      <c r="J37" s="366"/>
      <c r="K37" s="199"/>
    </row>
    <row r="38" spans="2:11" s="1" customFormat="1" ht="15" customHeight="1">
      <c r="B38" s="202"/>
      <c r="C38" s="203"/>
      <c r="D38" s="201"/>
      <c r="E38" s="204" t="s">
        <v>54</v>
      </c>
      <c r="F38" s="201"/>
      <c r="G38" s="366" t="s">
        <v>509</v>
      </c>
      <c r="H38" s="366"/>
      <c r="I38" s="366"/>
      <c r="J38" s="366"/>
      <c r="K38" s="199"/>
    </row>
    <row r="39" spans="2:11" s="1" customFormat="1" ht="15" customHeight="1">
      <c r="B39" s="202"/>
      <c r="C39" s="203"/>
      <c r="D39" s="201"/>
      <c r="E39" s="204" t="s">
        <v>55</v>
      </c>
      <c r="F39" s="201"/>
      <c r="G39" s="366" t="s">
        <v>510</v>
      </c>
      <c r="H39" s="366"/>
      <c r="I39" s="366"/>
      <c r="J39" s="366"/>
      <c r="K39" s="199"/>
    </row>
    <row r="40" spans="2:11" s="1" customFormat="1" ht="15" customHeight="1">
      <c r="B40" s="202"/>
      <c r="C40" s="203"/>
      <c r="D40" s="201"/>
      <c r="E40" s="204" t="s">
        <v>114</v>
      </c>
      <c r="F40" s="201"/>
      <c r="G40" s="366" t="s">
        <v>511</v>
      </c>
      <c r="H40" s="366"/>
      <c r="I40" s="366"/>
      <c r="J40" s="366"/>
      <c r="K40" s="199"/>
    </row>
    <row r="41" spans="2:11" s="1" customFormat="1" ht="15" customHeight="1">
      <c r="B41" s="202"/>
      <c r="C41" s="203"/>
      <c r="D41" s="201"/>
      <c r="E41" s="204" t="s">
        <v>115</v>
      </c>
      <c r="F41" s="201"/>
      <c r="G41" s="366" t="s">
        <v>512</v>
      </c>
      <c r="H41" s="366"/>
      <c r="I41" s="366"/>
      <c r="J41" s="366"/>
      <c r="K41" s="199"/>
    </row>
    <row r="42" spans="2:11" s="1" customFormat="1" ht="15" customHeight="1">
      <c r="B42" s="202"/>
      <c r="C42" s="203"/>
      <c r="D42" s="201"/>
      <c r="E42" s="204" t="s">
        <v>513</v>
      </c>
      <c r="F42" s="201"/>
      <c r="G42" s="366" t="s">
        <v>514</v>
      </c>
      <c r="H42" s="366"/>
      <c r="I42" s="366"/>
      <c r="J42" s="366"/>
      <c r="K42" s="199"/>
    </row>
    <row r="43" spans="2:11" s="1" customFormat="1" ht="15" customHeight="1">
      <c r="B43" s="202"/>
      <c r="C43" s="203"/>
      <c r="D43" s="201"/>
      <c r="E43" s="204"/>
      <c r="F43" s="201"/>
      <c r="G43" s="366" t="s">
        <v>515</v>
      </c>
      <c r="H43" s="366"/>
      <c r="I43" s="366"/>
      <c r="J43" s="366"/>
      <c r="K43" s="199"/>
    </row>
    <row r="44" spans="2:11" s="1" customFormat="1" ht="15" customHeight="1">
      <c r="B44" s="202"/>
      <c r="C44" s="203"/>
      <c r="D44" s="201"/>
      <c r="E44" s="204" t="s">
        <v>516</v>
      </c>
      <c r="F44" s="201"/>
      <c r="G44" s="366" t="s">
        <v>517</v>
      </c>
      <c r="H44" s="366"/>
      <c r="I44" s="366"/>
      <c r="J44" s="366"/>
      <c r="K44" s="199"/>
    </row>
    <row r="45" spans="2:11" s="1" customFormat="1" ht="15" customHeight="1">
      <c r="B45" s="202"/>
      <c r="C45" s="203"/>
      <c r="D45" s="201"/>
      <c r="E45" s="204" t="s">
        <v>117</v>
      </c>
      <c r="F45" s="201"/>
      <c r="G45" s="366" t="s">
        <v>518</v>
      </c>
      <c r="H45" s="366"/>
      <c r="I45" s="366"/>
      <c r="J45" s="366"/>
      <c r="K45" s="199"/>
    </row>
    <row r="46" spans="2:11" s="1" customFormat="1" ht="12.75" customHeight="1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s="1" customFormat="1" ht="15" customHeight="1">
      <c r="B47" s="202"/>
      <c r="C47" s="203"/>
      <c r="D47" s="366" t="s">
        <v>519</v>
      </c>
      <c r="E47" s="366"/>
      <c r="F47" s="366"/>
      <c r="G47" s="366"/>
      <c r="H47" s="366"/>
      <c r="I47" s="366"/>
      <c r="J47" s="366"/>
      <c r="K47" s="199"/>
    </row>
    <row r="48" spans="2:11" s="1" customFormat="1" ht="15" customHeight="1">
      <c r="B48" s="202"/>
      <c r="C48" s="203"/>
      <c r="D48" s="203"/>
      <c r="E48" s="366" t="s">
        <v>520</v>
      </c>
      <c r="F48" s="366"/>
      <c r="G48" s="366"/>
      <c r="H48" s="366"/>
      <c r="I48" s="366"/>
      <c r="J48" s="366"/>
      <c r="K48" s="199"/>
    </row>
    <row r="49" spans="2:11" s="1" customFormat="1" ht="15" customHeight="1">
      <c r="B49" s="202"/>
      <c r="C49" s="203"/>
      <c r="D49" s="203"/>
      <c r="E49" s="366" t="s">
        <v>521</v>
      </c>
      <c r="F49" s="366"/>
      <c r="G49" s="366"/>
      <c r="H49" s="366"/>
      <c r="I49" s="366"/>
      <c r="J49" s="366"/>
      <c r="K49" s="199"/>
    </row>
    <row r="50" spans="2:11" s="1" customFormat="1" ht="15" customHeight="1">
      <c r="B50" s="202"/>
      <c r="C50" s="203"/>
      <c r="D50" s="203"/>
      <c r="E50" s="366" t="s">
        <v>522</v>
      </c>
      <c r="F50" s="366"/>
      <c r="G50" s="366"/>
      <c r="H50" s="366"/>
      <c r="I50" s="366"/>
      <c r="J50" s="366"/>
      <c r="K50" s="199"/>
    </row>
    <row r="51" spans="2:11" s="1" customFormat="1" ht="15" customHeight="1">
      <c r="B51" s="202"/>
      <c r="C51" s="203"/>
      <c r="D51" s="366" t="s">
        <v>523</v>
      </c>
      <c r="E51" s="366"/>
      <c r="F51" s="366"/>
      <c r="G51" s="366"/>
      <c r="H51" s="366"/>
      <c r="I51" s="366"/>
      <c r="J51" s="366"/>
      <c r="K51" s="199"/>
    </row>
    <row r="52" spans="2:11" s="1" customFormat="1" ht="25.5" customHeight="1">
      <c r="B52" s="198"/>
      <c r="C52" s="367" t="s">
        <v>524</v>
      </c>
      <c r="D52" s="367"/>
      <c r="E52" s="367"/>
      <c r="F52" s="367"/>
      <c r="G52" s="367"/>
      <c r="H52" s="367"/>
      <c r="I52" s="367"/>
      <c r="J52" s="367"/>
      <c r="K52" s="199"/>
    </row>
    <row r="53" spans="2:11" s="1" customFormat="1" ht="5.25" customHeight="1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s="1" customFormat="1" ht="15" customHeight="1">
      <c r="B54" s="198"/>
      <c r="C54" s="366" t="s">
        <v>525</v>
      </c>
      <c r="D54" s="366"/>
      <c r="E54" s="366"/>
      <c r="F54" s="366"/>
      <c r="G54" s="366"/>
      <c r="H54" s="366"/>
      <c r="I54" s="366"/>
      <c r="J54" s="366"/>
      <c r="K54" s="199"/>
    </row>
    <row r="55" spans="2:11" s="1" customFormat="1" ht="15" customHeight="1">
      <c r="B55" s="198"/>
      <c r="C55" s="366" t="s">
        <v>526</v>
      </c>
      <c r="D55" s="366"/>
      <c r="E55" s="366"/>
      <c r="F55" s="366"/>
      <c r="G55" s="366"/>
      <c r="H55" s="366"/>
      <c r="I55" s="366"/>
      <c r="J55" s="366"/>
      <c r="K55" s="199"/>
    </row>
    <row r="56" spans="2:11" s="1" customFormat="1" ht="12.75" customHeight="1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s="1" customFormat="1" ht="15" customHeight="1">
      <c r="B57" s="198"/>
      <c r="C57" s="366" t="s">
        <v>527</v>
      </c>
      <c r="D57" s="366"/>
      <c r="E57" s="366"/>
      <c r="F57" s="366"/>
      <c r="G57" s="366"/>
      <c r="H57" s="366"/>
      <c r="I57" s="366"/>
      <c r="J57" s="366"/>
      <c r="K57" s="199"/>
    </row>
    <row r="58" spans="2:11" s="1" customFormat="1" ht="15" customHeight="1">
      <c r="B58" s="198"/>
      <c r="C58" s="203"/>
      <c r="D58" s="366" t="s">
        <v>528</v>
      </c>
      <c r="E58" s="366"/>
      <c r="F58" s="366"/>
      <c r="G58" s="366"/>
      <c r="H58" s="366"/>
      <c r="I58" s="366"/>
      <c r="J58" s="366"/>
      <c r="K58" s="199"/>
    </row>
    <row r="59" spans="2:11" s="1" customFormat="1" ht="15" customHeight="1">
      <c r="B59" s="198"/>
      <c r="C59" s="203"/>
      <c r="D59" s="366" t="s">
        <v>529</v>
      </c>
      <c r="E59" s="366"/>
      <c r="F59" s="366"/>
      <c r="G59" s="366"/>
      <c r="H59" s="366"/>
      <c r="I59" s="366"/>
      <c r="J59" s="366"/>
      <c r="K59" s="199"/>
    </row>
    <row r="60" spans="2:11" s="1" customFormat="1" ht="15" customHeight="1">
      <c r="B60" s="198"/>
      <c r="C60" s="203"/>
      <c r="D60" s="366" t="s">
        <v>530</v>
      </c>
      <c r="E60" s="366"/>
      <c r="F60" s="366"/>
      <c r="G60" s="366"/>
      <c r="H60" s="366"/>
      <c r="I60" s="366"/>
      <c r="J60" s="366"/>
      <c r="K60" s="199"/>
    </row>
    <row r="61" spans="2:11" s="1" customFormat="1" ht="15" customHeight="1">
      <c r="B61" s="198"/>
      <c r="C61" s="203"/>
      <c r="D61" s="366" t="s">
        <v>531</v>
      </c>
      <c r="E61" s="366"/>
      <c r="F61" s="366"/>
      <c r="G61" s="366"/>
      <c r="H61" s="366"/>
      <c r="I61" s="366"/>
      <c r="J61" s="366"/>
      <c r="K61" s="199"/>
    </row>
    <row r="62" spans="2:11" s="1" customFormat="1" ht="15" customHeight="1">
      <c r="B62" s="198"/>
      <c r="C62" s="203"/>
      <c r="D62" s="369" t="s">
        <v>532</v>
      </c>
      <c r="E62" s="369"/>
      <c r="F62" s="369"/>
      <c r="G62" s="369"/>
      <c r="H62" s="369"/>
      <c r="I62" s="369"/>
      <c r="J62" s="369"/>
      <c r="K62" s="199"/>
    </row>
    <row r="63" spans="2:11" s="1" customFormat="1" ht="15" customHeight="1">
      <c r="B63" s="198"/>
      <c r="C63" s="203"/>
      <c r="D63" s="366" t="s">
        <v>533</v>
      </c>
      <c r="E63" s="366"/>
      <c r="F63" s="366"/>
      <c r="G63" s="366"/>
      <c r="H63" s="366"/>
      <c r="I63" s="366"/>
      <c r="J63" s="366"/>
      <c r="K63" s="199"/>
    </row>
    <row r="64" spans="2:11" s="1" customFormat="1" ht="12.75" customHeight="1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s="1" customFormat="1" ht="15" customHeight="1">
      <c r="B65" s="198"/>
      <c r="C65" s="203"/>
      <c r="D65" s="366" t="s">
        <v>534</v>
      </c>
      <c r="E65" s="366"/>
      <c r="F65" s="366"/>
      <c r="G65" s="366"/>
      <c r="H65" s="366"/>
      <c r="I65" s="366"/>
      <c r="J65" s="366"/>
      <c r="K65" s="199"/>
    </row>
    <row r="66" spans="2:11" s="1" customFormat="1" ht="15" customHeight="1">
      <c r="B66" s="198"/>
      <c r="C66" s="203"/>
      <c r="D66" s="369" t="s">
        <v>535</v>
      </c>
      <c r="E66" s="369"/>
      <c r="F66" s="369"/>
      <c r="G66" s="369"/>
      <c r="H66" s="369"/>
      <c r="I66" s="369"/>
      <c r="J66" s="369"/>
      <c r="K66" s="199"/>
    </row>
    <row r="67" spans="2:11" s="1" customFormat="1" ht="15" customHeight="1">
      <c r="B67" s="198"/>
      <c r="C67" s="203"/>
      <c r="D67" s="366" t="s">
        <v>536</v>
      </c>
      <c r="E67" s="366"/>
      <c r="F67" s="366"/>
      <c r="G67" s="366"/>
      <c r="H67" s="366"/>
      <c r="I67" s="366"/>
      <c r="J67" s="366"/>
      <c r="K67" s="199"/>
    </row>
    <row r="68" spans="2:11" s="1" customFormat="1" ht="15" customHeight="1">
      <c r="B68" s="198"/>
      <c r="C68" s="203"/>
      <c r="D68" s="366" t="s">
        <v>537</v>
      </c>
      <c r="E68" s="366"/>
      <c r="F68" s="366"/>
      <c r="G68" s="366"/>
      <c r="H68" s="366"/>
      <c r="I68" s="366"/>
      <c r="J68" s="366"/>
      <c r="K68" s="199"/>
    </row>
    <row r="69" spans="2:11" s="1" customFormat="1" ht="15" customHeight="1">
      <c r="B69" s="198"/>
      <c r="C69" s="203"/>
      <c r="D69" s="366" t="s">
        <v>538</v>
      </c>
      <c r="E69" s="366"/>
      <c r="F69" s="366"/>
      <c r="G69" s="366"/>
      <c r="H69" s="366"/>
      <c r="I69" s="366"/>
      <c r="J69" s="366"/>
      <c r="K69" s="199"/>
    </row>
    <row r="70" spans="2:11" s="1" customFormat="1" ht="15" customHeight="1">
      <c r="B70" s="198"/>
      <c r="C70" s="203"/>
      <c r="D70" s="366" t="s">
        <v>539</v>
      </c>
      <c r="E70" s="366"/>
      <c r="F70" s="366"/>
      <c r="G70" s="366"/>
      <c r="H70" s="366"/>
      <c r="I70" s="366"/>
      <c r="J70" s="366"/>
      <c r="K70" s="199"/>
    </row>
    <row r="71" spans="2:11" s="1" customFormat="1" ht="12.75" customHeight="1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s="1" customFormat="1" ht="18.7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s="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s="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s="1" customFormat="1" ht="45" customHeight="1">
      <c r="B75" s="215"/>
      <c r="C75" s="370" t="s">
        <v>540</v>
      </c>
      <c r="D75" s="370"/>
      <c r="E75" s="370"/>
      <c r="F75" s="370"/>
      <c r="G75" s="370"/>
      <c r="H75" s="370"/>
      <c r="I75" s="370"/>
      <c r="J75" s="370"/>
      <c r="K75" s="216"/>
    </row>
    <row r="76" spans="2:11" s="1" customFormat="1" ht="17.25" customHeight="1">
      <c r="B76" s="215"/>
      <c r="C76" s="217" t="s">
        <v>541</v>
      </c>
      <c r="D76" s="217"/>
      <c r="E76" s="217"/>
      <c r="F76" s="217" t="s">
        <v>542</v>
      </c>
      <c r="G76" s="218"/>
      <c r="H76" s="217" t="s">
        <v>55</v>
      </c>
      <c r="I76" s="217" t="s">
        <v>58</v>
      </c>
      <c r="J76" s="217" t="s">
        <v>543</v>
      </c>
      <c r="K76" s="216"/>
    </row>
    <row r="77" spans="2:11" s="1" customFormat="1" ht="17.25" customHeight="1">
      <c r="B77" s="215"/>
      <c r="C77" s="219" t="s">
        <v>544</v>
      </c>
      <c r="D77" s="219"/>
      <c r="E77" s="219"/>
      <c r="F77" s="220" t="s">
        <v>545</v>
      </c>
      <c r="G77" s="221"/>
      <c r="H77" s="219"/>
      <c r="I77" s="219"/>
      <c r="J77" s="219" t="s">
        <v>546</v>
      </c>
      <c r="K77" s="216"/>
    </row>
    <row r="78" spans="2:11" s="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s="1" customFormat="1" ht="15" customHeight="1">
      <c r="B79" s="215"/>
      <c r="C79" s="204" t="s">
        <v>54</v>
      </c>
      <c r="D79" s="224"/>
      <c r="E79" s="224"/>
      <c r="F79" s="225" t="s">
        <v>547</v>
      </c>
      <c r="G79" s="226"/>
      <c r="H79" s="204" t="s">
        <v>548</v>
      </c>
      <c r="I79" s="204" t="s">
        <v>549</v>
      </c>
      <c r="J79" s="204">
        <v>20</v>
      </c>
      <c r="K79" s="216"/>
    </row>
    <row r="80" spans="2:11" s="1" customFormat="1" ht="15" customHeight="1">
      <c r="B80" s="215"/>
      <c r="C80" s="204" t="s">
        <v>550</v>
      </c>
      <c r="D80" s="204"/>
      <c r="E80" s="204"/>
      <c r="F80" s="225" t="s">
        <v>547</v>
      </c>
      <c r="G80" s="226"/>
      <c r="H80" s="204" t="s">
        <v>551</v>
      </c>
      <c r="I80" s="204" t="s">
        <v>549</v>
      </c>
      <c r="J80" s="204">
        <v>120</v>
      </c>
      <c r="K80" s="216"/>
    </row>
    <row r="81" spans="2:11" s="1" customFormat="1" ht="15" customHeight="1">
      <c r="B81" s="227"/>
      <c r="C81" s="204" t="s">
        <v>552</v>
      </c>
      <c r="D81" s="204"/>
      <c r="E81" s="204"/>
      <c r="F81" s="225" t="s">
        <v>553</v>
      </c>
      <c r="G81" s="226"/>
      <c r="H81" s="204" t="s">
        <v>554</v>
      </c>
      <c r="I81" s="204" t="s">
        <v>549</v>
      </c>
      <c r="J81" s="204">
        <v>50</v>
      </c>
      <c r="K81" s="216"/>
    </row>
    <row r="82" spans="2:11" s="1" customFormat="1" ht="15" customHeight="1">
      <c r="B82" s="227"/>
      <c r="C82" s="204" t="s">
        <v>555</v>
      </c>
      <c r="D82" s="204"/>
      <c r="E82" s="204"/>
      <c r="F82" s="225" t="s">
        <v>547</v>
      </c>
      <c r="G82" s="226"/>
      <c r="H82" s="204" t="s">
        <v>556</v>
      </c>
      <c r="I82" s="204" t="s">
        <v>557</v>
      </c>
      <c r="J82" s="204"/>
      <c r="K82" s="216"/>
    </row>
    <row r="83" spans="2:11" s="1" customFormat="1" ht="15" customHeight="1">
      <c r="B83" s="227"/>
      <c r="C83" s="228" t="s">
        <v>558</v>
      </c>
      <c r="D83" s="228"/>
      <c r="E83" s="228"/>
      <c r="F83" s="229" t="s">
        <v>553</v>
      </c>
      <c r="G83" s="228"/>
      <c r="H83" s="228" t="s">
        <v>559</v>
      </c>
      <c r="I83" s="228" t="s">
        <v>549</v>
      </c>
      <c r="J83" s="228">
        <v>15</v>
      </c>
      <c r="K83" s="216"/>
    </row>
    <row r="84" spans="2:11" s="1" customFormat="1" ht="15" customHeight="1">
      <c r="B84" s="227"/>
      <c r="C84" s="228" t="s">
        <v>560</v>
      </c>
      <c r="D84" s="228"/>
      <c r="E84" s="228"/>
      <c r="F84" s="229" t="s">
        <v>553</v>
      </c>
      <c r="G84" s="228"/>
      <c r="H84" s="228" t="s">
        <v>561</v>
      </c>
      <c r="I84" s="228" t="s">
        <v>549</v>
      </c>
      <c r="J84" s="228">
        <v>15</v>
      </c>
      <c r="K84" s="216"/>
    </row>
    <row r="85" spans="2:11" s="1" customFormat="1" ht="15" customHeight="1">
      <c r="B85" s="227"/>
      <c r="C85" s="228" t="s">
        <v>562</v>
      </c>
      <c r="D85" s="228"/>
      <c r="E85" s="228"/>
      <c r="F85" s="229" t="s">
        <v>553</v>
      </c>
      <c r="G85" s="228"/>
      <c r="H85" s="228" t="s">
        <v>563</v>
      </c>
      <c r="I85" s="228" t="s">
        <v>549</v>
      </c>
      <c r="J85" s="228">
        <v>20</v>
      </c>
      <c r="K85" s="216"/>
    </row>
    <row r="86" spans="2:11" s="1" customFormat="1" ht="15" customHeight="1">
      <c r="B86" s="227"/>
      <c r="C86" s="228" t="s">
        <v>564</v>
      </c>
      <c r="D86" s="228"/>
      <c r="E86" s="228"/>
      <c r="F86" s="229" t="s">
        <v>553</v>
      </c>
      <c r="G86" s="228"/>
      <c r="H86" s="228" t="s">
        <v>565</v>
      </c>
      <c r="I86" s="228" t="s">
        <v>549</v>
      </c>
      <c r="J86" s="228">
        <v>20</v>
      </c>
      <c r="K86" s="216"/>
    </row>
    <row r="87" spans="2:11" s="1" customFormat="1" ht="15" customHeight="1">
      <c r="B87" s="227"/>
      <c r="C87" s="204" t="s">
        <v>566</v>
      </c>
      <c r="D87" s="204"/>
      <c r="E87" s="204"/>
      <c r="F87" s="225" t="s">
        <v>553</v>
      </c>
      <c r="G87" s="226"/>
      <c r="H87" s="204" t="s">
        <v>567</v>
      </c>
      <c r="I87" s="204" t="s">
        <v>549</v>
      </c>
      <c r="J87" s="204">
        <v>50</v>
      </c>
      <c r="K87" s="216"/>
    </row>
    <row r="88" spans="2:11" s="1" customFormat="1" ht="15" customHeight="1">
      <c r="B88" s="227"/>
      <c r="C88" s="204" t="s">
        <v>568</v>
      </c>
      <c r="D88" s="204"/>
      <c r="E88" s="204"/>
      <c r="F88" s="225" t="s">
        <v>553</v>
      </c>
      <c r="G88" s="226"/>
      <c r="H88" s="204" t="s">
        <v>569</v>
      </c>
      <c r="I88" s="204" t="s">
        <v>549</v>
      </c>
      <c r="J88" s="204">
        <v>20</v>
      </c>
      <c r="K88" s="216"/>
    </row>
    <row r="89" spans="2:11" s="1" customFormat="1" ht="15" customHeight="1">
      <c r="B89" s="227"/>
      <c r="C89" s="204" t="s">
        <v>570</v>
      </c>
      <c r="D89" s="204"/>
      <c r="E89" s="204"/>
      <c r="F89" s="225" t="s">
        <v>553</v>
      </c>
      <c r="G89" s="226"/>
      <c r="H89" s="204" t="s">
        <v>571</v>
      </c>
      <c r="I89" s="204" t="s">
        <v>549</v>
      </c>
      <c r="J89" s="204">
        <v>20</v>
      </c>
      <c r="K89" s="216"/>
    </row>
    <row r="90" spans="2:11" s="1" customFormat="1" ht="15" customHeight="1">
      <c r="B90" s="227"/>
      <c r="C90" s="204" t="s">
        <v>572</v>
      </c>
      <c r="D90" s="204"/>
      <c r="E90" s="204"/>
      <c r="F90" s="225" t="s">
        <v>553</v>
      </c>
      <c r="G90" s="226"/>
      <c r="H90" s="204" t="s">
        <v>573</v>
      </c>
      <c r="I90" s="204" t="s">
        <v>549</v>
      </c>
      <c r="J90" s="204">
        <v>50</v>
      </c>
      <c r="K90" s="216"/>
    </row>
    <row r="91" spans="2:11" s="1" customFormat="1" ht="15" customHeight="1">
      <c r="B91" s="227"/>
      <c r="C91" s="204" t="s">
        <v>574</v>
      </c>
      <c r="D91" s="204"/>
      <c r="E91" s="204"/>
      <c r="F91" s="225" t="s">
        <v>553</v>
      </c>
      <c r="G91" s="226"/>
      <c r="H91" s="204" t="s">
        <v>574</v>
      </c>
      <c r="I91" s="204" t="s">
        <v>549</v>
      </c>
      <c r="J91" s="204">
        <v>50</v>
      </c>
      <c r="K91" s="216"/>
    </row>
    <row r="92" spans="2:11" s="1" customFormat="1" ht="15" customHeight="1">
      <c r="B92" s="227"/>
      <c r="C92" s="204" t="s">
        <v>575</v>
      </c>
      <c r="D92" s="204"/>
      <c r="E92" s="204"/>
      <c r="F92" s="225" t="s">
        <v>553</v>
      </c>
      <c r="G92" s="226"/>
      <c r="H92" s="204" t="s">
        <v>576</v>
      </c>
      <c r="I92" s="204" t="s">
        <v>549</v>
      </c>
      <c r="J92" s="204">
        <v>255</v>
      </c>
      <c r="K92" s="216"/>
    </row>
    <row r="93" spans="2:11" s="1" customFormat="1" ht="15" customHeight="1">
      <c r="B93" s="227"/>
      <c r="C93" s="204" t="s">
        <v>577</v>
      </c>
      <c r="D93" s="204"/>
      <c r="E93" s="204"/>
      <c r="F93" s="225" t="s">
        <v>547</v>
      </c>
      <c r="G93" s="226"/>
      <c r="H93" s="204" t="s">
        <v>578</v>
      </c>
      <c r="I93" s="204" t="s">
        <v>579</v>
      </c>
      <c r="J93" s="204"/>
      <c r="K93" s="216"/>
    </row>
    <row r="94" spans="2:11" s="1" customFormat="1" ht="15" customHeight="1">
      <c r="B94" s="227"/>
      <c r="C94" s="204" t="s">
        <v>580</v>
      </c>
      <c r="D94" s="204"/>
      <c r="E94" s="204"/>
      <c r="F94" s="225" t="s">
        <v>547</v>
      </c>
      <c r="G94" s="226"/>
      <c r="H94" s="204" t="s">
        <v>581</v>
      </c>
      <c r="I94" s="204" t="s">
        <v>582</v>
      </c>
      <c r="J94" s="204"/>
      <c r="K94" s="216"/>
    </row>
    <row r="95" spans="2:11" s="1" customFormat="1" ht="15" customHeight="1">
      <c r="B95" s="227"/>
      <c r="C95" s="204" t="s">
        <v>583</v>
      </c>
      <c r="D95" s="204"/>
      <c r="E95" s="204"/>
      <c r="F95" s="225" t="s">
        <v>547</v>
      </c>
      <c r="G95" s="226"/>
      <c r="H95" s="204" t="s">
        <v>583</v>
      </c>
      <c r="I95" s="204" t="s">
        <v>582</v>
      </c>
      <c r="J95" s="204"/>
      <c r="K95" s="216"/>
    </row>
    <row r="96" spans="2:11" s="1" customFormat="1" ht="15" customHeight="1">
      <c r="B96" s="227"/>
      <c r="C96" s="204" t="s">
        <v>39</v>
      </c>
      <c r="D96" s="204"/>
      <c r="E96" s="204"/>
      <c r="F96" s="225" t="s">
        <v>547</v>
      </c>
      <c r="G96" s="226"/>
      <c r="H96" s="204" t="s">
        <v>584</v>
      </c>
      <c r="I96" s="204" t="s">
        <v>582</v>
      </c>
      <c r="J96" s="204"/>
      <c r="K96" s="216"/>
    </row>
    <row r="97" spans="2:11" s="1" customFormat="1" ht="15" customHeight="1">
      <c r="B97" s="227"/>
      <c r="C97" s="204" t="s">
        <v>49</v>
      </c>
      <c r="D97" s="204"/>
      <c r="E97" s="204"/>
      <c r="F97" s="225" t="s">
        <v>547</v>
      </c>
      <c r="G97" s="226"/>
      <c r="H97" s="204" t="s">
        <v>585</v>
      </c>
      <c r="I97" s="204" t="s">
        <v>582</v>
      </c>
      <c r="J97" s="204"/>
      <c r="K97" s="216"/>
    </row>
    <row r="98" spans="2:11" s="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s="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s="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s="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s="1" customFormat="1" ht="45" customHeight="1">
      <c r="B102" s="215"/>
      <c r="C102" s="370" t="s">
        <v>586</v>
      </c>
      <c r="D102" s="370"/>
      <c r="E102" s="370"/>
      <c r="F102" s="370"/>
      <c r="G102" s="370"/>
      <c r="H102" s="370"/>
      <c r="I102" s="370"/>
      <c r="J102" s="370"/>
      <c r="K102" s="216"/>
    </row>
    <row r="103" spans="2:11" s="1" customFormat="1" ht="17.25" customHeight="1">
      <c r="B103" s="215"/>
      <c r="C103" s="217" t="s">
        <v>541</v>
      </c>
      <c r="D103" s="217"/>
      <c r="E103" s="217"/>
      <c r="F103" s="217" t="s">
        <v>542</v>
      </c>
      <c r="G103" s="218"/>
      <c r="H103" s="217" t="s">
        <v>55</v>
      </c>
      <c r="I103" s="217" t="s">
        <v>58</v>
      </c>
      <c r="J103" s="217" t="s">
        <v>543</v>
      </c>
      <c r="K103" s="216"/>
    </row>
    <row r="104" spans="2:11" s="1" customFormat="1" ht="17.25" customHeight="1">
      <c r="B104" s="215"/>
      <c r="C104" s="219" t="s">
        <v>544</v>
      </c>
      <c r="D104" s="219"/>
      <c r="E104" s="219"/>
      <c r="F104" s="220" t="s">
        <v>545</v>
      </c>
      <c r="G104" s="221"/>
      <c r="H104" s="219"/>
      <c r="I104" s="219"/>
      <c r="J104" s="219" t="s">
        <v>546</v>
      </c>
      <c r="K104" s="216"/>
    </row>
    <row r="105" spans="2:11" s="1" customFormat="1" ht="5.25" customHeight="1">
      <c r="B105" s="215"/>
      <c r="C105" s="217"/>
      <c r="D105" s="217"/>
      <c r="E105" s="217"/>
      <c r="F105" s="217"/>
      <c r="G105" s="235"/>
      <c r="H105" s="217"/>
      <c r="I105" s="217"/>
      <c r="J105" s="217"/>
      <c r="K105" s="216"/>
    </row>
    <row r="106" spans="2:11" s="1" customFormat="1" ht="15" customHeight="1">
      <c r="B106" s="215"/>
      <c r="C106" s="204" t="s">
        <v>54</v>
      </c>
      <c r="D106" s="224"/>
      <c r="E106" s="224"/>
      <c r="F106" s="225" t="s">
        <v>547</v>
      </c>
      <c r="G106" s="204"/>
      <c r="H106" s="204" t="s">
        <v>587</v>
      </c>
      <c r="I106" s="204" t="s">
        <v>549</v>
      </c>
      <c r="J106" s="204">
        <v>20</v>
      </c>
      <c r="K106" s="216"/>
    </row>
    <row r="107" spans="2:11" s="1" customFormat="1" ht="15" customHeight="1">
      <c r="B107" s="215"/>
      <c r="C107" s="204" t="s">
        <v>550</v>
      </c>
      <c r="D107" s="204"/>
      <c r="E107" s="204"/>
      <c r="F107" s="225" t="s">
        <v>547</v>
      </c>
      <c r="G107" s="204"/>
      <c r="H107" s="204" t="s">
        <v>587</v>
      </c>
      <c r="I107" s="204" t="s">
        <v>549</v>
      </c>
      <c r="J107" s="204">
        <v>120</v>
      </c>
      <c r="K107" s="216"/>
    </row>
    <row r="108" spans="2:11" s="1" customFormat="1" ht="15" customHeight="1">
      <c r="B108" s="227"/>
      <c r="C108" s="204" t="s">
        <v>552</v>
      </c>
      <c r="D108" s="204"/>
      <c r="E108" s="204"/>
      <c r="F108" s="225" t="s">
        <v>553</v>
      </c>
      <c r="G108" s="204"/>
      <c r="H108" s="204" t="s">
        <v>587</v>
      </c>
      <c r="I108" s="204" t="s">
        <v>549</v>
      </c>
      <c r="J108" s="204">
        <v>50</v>
      </c>
      <c r="K108" s="216"/>
    </row>
    <row r="109" spans="2:11" s="1" customFormat="1" ht="15" customHeight="1">
      <c r="B109" s="227"/>
      <c r="C109" s="204" t="s">
        <v>555</v>
      </c>
      <c r="D109" s="204"/>
      <c r="E109" s="204"/>
      <c r="F109" s="225" t="s">
        <v>547</v>
      </c>
      <c r="G109" s="204"/>
      <c r="H109" s="204" t="s">
        <v>587</v>
      </c>
      <c r="I109" s="204" t="s">
        <v>557</v>
      </c>
      <c r="J109" s="204"/>
      <c r="K109" s="216"/>
    </row>
    <row r="110" spans="2:11" s="1" customFormat="1" ht="15" customHeight="1">
      <c r="B110" s="227"/>
      <c r="C110" s="204" t="s">
        <v>566</v>
      </c>
      <c r="D110" s="204"/>
      <c r="E110" s="204"/>
      <c r="F110" s="225" t="s">
        <v>553</v>
      </c>
      <c r="G110" s="204"/>
      <c r="H110" s="204" t="s">
        <v>587</v>
      </c>
      <c r="I110" s="204" t="s">
        <v>549</v>
      </c>
      <c r="J110" s="204">
        <v>50</v>
      </c>
      <c r="K110" s="216"/>
    </row>
    <row r="111" spans="2:11" s="1" customFormat="1" ht="15" customHeight="1">
      <c r="B111" s="227"/>
      <c r="C111" s="204" t="s">
        <v>574</v>
      </c>
      <c r="D111" s="204"/>
      <c r="E111" s="204"/>
      <c r="F111" s="225" t="s">
        <v>553</v>
      </c>
      <c r="G111" s="204"/>
      <c r="H111" s="204" t="s">
        <v>587</v>
      </c>
      <c r="I111" s="204" t="s">
        <v>549</v>
      </c>
      <c r="J111" s="204">
        <v>50</v>
      </c>
      <c r="K111" s="216"/>
    </row>
    <row r="112" spans="2:11" s="1" customFormat="1" ht="15" customHeight="1">
      <c r="B112" s="227"/>
      <c r="C112" s="204" t="s">
        <v>572</v>
      </c>
      <c r="D112" s="204"/>
      <c r="E112" s="204"/>
      <c r="F112" s="225" t="s">
        <v>553</v>
      </c>
      <c r="G112" s="204"/>
      <c r="H112" s="204" t="s">
        <v>587</v>
      </c>
      <c r="I112" s="204" t="s">
        <v>549</v>
      </c>
      <c r="J112" s="204">
        <v>50</v>
      </c>
      <c r="K112" s="216"/>
    </row>
    <row r="113" spans="2:11" s="1" customFormat="1" ht="15" customHeight="1">
      <c r="B113" s="227"/>
      <c r="C113" s="204" t="s">
        <v>54</v>
      </c>
      <c r="D113" s="204"/>
      <c r="E113" s="204"/>
      <c r="F113" s="225" t="s">
        <v>547</v>
      </c>
      <c r="G113" s="204"/>
      <c r="H113" s="204" t="s">
        <v>588</v>
      </c>
      <c r="I113" s="204" t="s">
        <v>549</v>
      </c>
      <c r="J113" s="204">
        <v>20</v>
      </c>
      <c r="K113" s="216"/>
    </row>
    <row r="114" spans="2:11" s="1" customFormat="1" ht="15" customHeight="1">
      <c r="B114" s="227"/>
      <c r="C114" s="204" t="s">
        <v>589</v>
      </c>
      <c r="D114" s="204"/>
      <c r="E114" s="204"/>
      <c r="F114" s="225" t="s">
        <v>547</v>
      </c>
      <c r="G114" s="204"/>
      <c r="H114" s="204" t="s">
        <v>590</v>
      </c>
      <c r="I114" s="204" t="s">
        <v>549</v>
      </c>
      <c r="J114" s="204">
        <v>120</v>
      </c>
      <c r="K114" s="216"/>
    </row>
    <row r="115" spans="2:11" s="1" customFormat="1" ht="15" customHeight="1">
      <c r="B115" s="227"/>
      <c r="C115" s="204" t="s">
        <v>39</v>
      </c>
      <c r="D115" s="204"/>
      <c r="E115" s="204"/>
      <c r="F115" s="225" t="s">
        <v>547</v>
      </c>
      <c r="G115" s="204"/>
      <c r="H115" s="204" t="s">
        <v>591</v>
      </c>
      <c r="I115" s="204" t="s">
        <v>582</v>
      </c>
      <c r="J115" s="204"/>
      <c r="K115" s="216"/>
    </row>
    <row r="116" spans="2:11" s="1" customFormat="1" ht="15" customHeight="1">
      <c r="B116" s="227"/>
      <c r="C116" s="204" t="s">
        <v>49</v>
      </c>
      <c r="D116" s="204"/>
      <c r="E116" s="204"/>
      <c r="F116" s="225" t="s">
        <v>547</v>
      </c>
      <c r="G116" s="204"/>
      <c r="H116" s="204" t="s">
        <v>592</v>
      </c>
      <c r="I116" s="204" t="s">
        <v>582</v>
      </c>
      <c r="J116" s="204"/>
      <c r="K116" s="216"/>
    </row>
    <row r="117" spans="2:11" s="1" customFormat="1" ht="15" customHeight="1">
      <c r="B117" s="227"/>
      <c r="C117" s="204" t="s">
        <v>58</v>
      </c>
      <c r="D117" s="204"/>
      <c r="E117" s="204"/>
      <c r="F117" s="225" t="s">
        <v>547</v>
      </c>
      <c r="G117" s="204"/>
      <c r="H117" s="204" t="s">
        <v>593</v>
      </c>
      <c r="I117" s="204" t="s">
        <v>594</v>
      </c>
      <c r="J117" s="204"/>
      <c r="K117" s="216"/>
    </row>
    <row r="118" spans="2:11" s="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s="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s="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s="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s="1" customFormat="1" ht="45" customHeight="1">
      <c r="B122" s="243"/>
      <c r="C122" s="368" t="s">
        <v>595</v>
      </c>
      <c r="D122" s="368"/>
      <c r="E122" s="368"/>
      <c r="F122" s="368"/>
      <c r="G122" s="368"/>
      <c r="H122" s="368"/>
      <c r="I122" s="368"/>
      <c r="J122" s="368"/>
      <c r="K122" s="244"/>
    </row>
    <row r="123" spans="2:11" s="1" customFormat="1" ht="17.25" customHeight="1">
      <c r="B123" s="245"/>
      <c r="C123" s="217" t="s">
        <v>541</v>
      </c>
      <c r="D123" s="217"/>
      <c r="E123" s="217"/>
      <c r="F123" s="217" t="s">
        <v>542</v>
      </c>
      <c r="G123" s="218"/>
      <c r="H123" s="217" t="s">
        <v>55</v>
      </c>
      <c r="I123" s="217" t="s">
        <v>58</v>
      </c>
      <c r="J123" s="217" t="s">
        <v>543</v>
      </c>
      <c r="K123" s="246"/>
    </row>
    <row r="124" spans="2:11" s="1" customFormat="1" ht="17.25" customHeight="1">
      <c r="B124" s="245"/>
      <c r="C124" s="219" t="s">
        <v>544</v>
      </c>
      <c r="D124" s="219"/>
      <c r="E124" s="219"/>
      <c r="F124" s="220" t="s">
        <v>545</v>
      </c>
      <c r="G124" s="221"/>
      <c r="H124" s="219"/>
      <c r="I124" s="219"/>
      <c r="J124" s="219" t="s">
        <v>546</v>
      </c>
      <c r="K124" s="246"/>
    </row>
    <row r="125" spans="2:11" s="1" customFormat="1" ht="5.25" customHeight="1">
      <c r="B125" s="247"/>
      <c r="C125" s="222"/>
      <c r="D125" s="222"/>
      <c r="E125" s="222"/>
      <c r="F125" s="222"/>
      <c r="G125" s="248"/>
      <c r="H125" s="222"/>
      <c r="I125" s="222"/>
      <c r="J125" s="222"/>
      <c r="K125" s="249"/>
    </row>
    <row r="126" spans="2:11" s="1" customFormat="1" ht="15" customHeight="1">
      <c r="B126" s="247"/>
      <c r="C126" s="204" t="s">
        <v>550</v>
      </c>
      <c r="D126" s="224"/>
      <c r="E126" s="224"/>
      <c r="F126" s="225" t="s">
        <v>547</v>
      </c>
      <c r="G126" s="204"/>
      <c r="H126" s="204" t="s">
        <v>587</v>
      </c>
      <c r="I126" s="204" t="s">
        <v>549</v>
      </c>
      <c r="J126" s="204">
        <v>120</v>
      </c>
      <c r="K126" s="250"/>
    </row>
    <row r="127" spans="2:11" s="1" customFormat="1" ht="15" customHeight="1">
      <c r="B127" s="247"/>
      <c r="C127" s="204" t="s">
        <v>596</v>
      </c>
      <c r="D127" s="204"/>
      <c r="E127" s="204"/>
      <c r="F127" s="225" t="s">
        <v>547</v>
      </c>
      <c r="G127" s="204"/>
      <c r="H127" s="204" t="s">
        <v>597</v>
      </c>
      <c r="I127" s="204" t="s">
        <v>549</v>
      </c>
      <c r="J127" s="204" t="s">
        <v>598</v>
      </c>
      <c r="K127" s="250"/>
    </row>
    <row r="128" spans="2:11" s="1" customFormat="1" ht="15" customHeight="1">
      <c r="B128" s="247"/>
      <c r="C128" s="204" t="s">
        <v>495</v>
      </c>
      <c r="D128" s="204"/>
      <c r="E128" s="204"/>
      <c r="F128" s="225" t="s">
        <v>547</v>
      </c>
      <c r="G128" s="204"/>
      <c r="H128" s="204" t="s">
        <v>599</v>
      </c>
      <c r="I128" s="204" t="s">
        <v>549</v>
      </c>
      <c r="J128" s="204" t="s">
        <v>598</v>
      </c>
      <c r="K128" s="250"/>
    </row>
    <row r="129" spans="2:11" s="1" customFormat="1" ht="15" customHeight="1">
      <c r="B129" s="247"/>
      <c r="C129" s="204" t="s">
        <v>558</v>
      </c>
      <c r="D129" s="204"/>
      <c r="E129" s="204"/>
      <c r="F129" s="225" t="s">
        <v>553</v>
      </c>
      <c r="G129" s="204"/>
      <c r="H129" s="204" t="s">
        <v>559</v>
      </c>
      <c r="I129" s="204" t="s">
        <v>549</v>
      </c>
      <c r="J129" s="204">
        <v>15</v>
      </c>
      <c r="K129" s="250"/>
    </row>
    <row r="130" spans="2:11" s="1" customFormat="1" ht="15" customHeight="1">
      <c r="B130" s="247"/>
      <c r="C130" s="228" t="s">
        <v>560</v>
      </c>
      <c r="D130" s="228"/>
      <c r="E130" s="228"/>
      <c r="F130" s="229" t="s">
        <v>553</v>
      </c>
      <c r="G130" s="228"/>
      <c r="H130" s="228" t="s">
        <v>561</v>
      </c>
      <c r="I130" s="228" t="s">
        <v>549</v>
      </c>
      <c r="J130" s="228">
        <v>15</v>
      </c>
      <c r="K130" s="250"/>
    </row>
    <row r="131" spans="2:11" s="1" customFormat="1" ht="15" customHeight="1">
      <c r="B131" s="247"/>
      <c r="C131" s="228" t="s">
        <v>562</v>
      </c>
      <c r="D131" s="228"/>
      <c r="E131" s="228"/>
      <c r="F131" s="229" t="s">
        <v>553</v>
      </c>
      <c r="G131" s="228"/>
      <c r="H131" s="228" t="s">
        <v>563</v>
      </c>
      <c r="I131" s="228" t="s">
        <v>549</v>
      </c>
      <c r="J131" s="228">
        <v>20</v>
      </c>
      <c r="K131" s="250"/>
    </row>
    <row r="132" spans="2:11" s="1" customFormat="1" ht="15" customHeight="1">
      <c r="B132" s="247"/>
      <c r="C132" s="228" t="s">
        <v>564</v>
      </c>
      <c r="D132" s="228"/>
      <c r="E132" s="228"/>
      <c r="F132" s="229" t="s">
        <v>553</v>
      </c>
      <c r="G132" s="228"/>
      <c r="H132" s="228" t="s">
        <v>565</v>
      </c>
      <c r="I132" s="228" t="s">
        <v>549</v>
      </c>
      <c r="J132" s="228">
        <v>20</v>
      </c>
      <c r="K132" s="250"/>
    </row>
    <row r="133" spans="2:11" s="1" customFormat="1" ht="15" customHeight="1">
      <c r="B133" s="247"/>
      <c r="C133" s="204" t="s">
        <v>552</v>
      </c>
      <c r="D133" s="204"/>
      <c r="E133" s="204"/>
      <c r="F133" s="225" t="s">
        <v>553</v>
      </c>
      <c r="G133" s="204"/>
      <c r="H133" s="204" t="s">
        <v>587</v>
      </c>
      <c r="I133" s="204" t="s">
        <v>549</v>
      </c>
      <c r="J133" s="204">
        <v>50</v>
      </c>
      <c r="K133" s="250"/>
    </row>
    <row r="134" spans="2:11" s="1" customFormat="1" ht="15" customHeight="1">
      <c r="B134" s="247"/>
      <c r="C134" s="204" t="s">
        <v>566</v>
      </c>
      <c r="D134" s="204"/>
      <c r="E134" s="204"/>
      <c r="F134" s="225" t="s">
        <v>553</v>
      </c>
      <c r="G134" s="204"/>
      <c r="H134" s="204" t="s">
        <v>587</v>
      </c>
      <c r="I134" s="204" t="s">
        <v>549</v>
      </c>
      <c r="J134" s="204">
        <v>50</v>
      </c>
      <c r="K134" s="250"/>
    </row>
    <row r="135" spans="2:11" s="1" customFormat="1" ht="15" customHeight="1">
      <c r="B135" s="247"/>
      <c r="C135" s="204" t="s">
        <v>572</v>
      </c>
      <c r="D135" s="204"/>
      <c r="E135" s="204"/>
      <c r="F135" s="225" t="s">
        <v>553</v>
      </c>
      <c r="G135" s="204"/>
      <c r="H135" s="204" t="s">
        <v>587</v>
      </c>
      <c r="I135" s="204" t="s">
        <v>549</v>
      </c>
      <c r="J135" s="204">
        <v>50</v>
      </c>
      <c r="K135" s="250"/>
    </row>
    <row r="136" spans="2:11" s="1" customFormat="1" ht="15" customHeight="1">
      <c r="B136" s="247"/>
      <c r="C136" s="204" t="s">
        <v>574</v>
      </c>
      <c r="D136" s="204"/>
      <c r="E136" s="204"/>
      <c r="F136" s="225" t="s">
        <v>553</v>
      </c>
      <c r="G136" s="204"/>
      <c r="H136" s="204" t="s">
        <v>587</v>
      </c>
      <c r="I136" s="204" t="s">
        <v>549</v>
      </c>
      <c r="J136" s="204">
        <v>50</v>
      </c>
      <c r="K136" s="250"/>
    </row>
    <row r="137" spans="2:11" s="1" customFormat="1" ht="15" customHeight="1">
      <c r="B137" s="247"/>
      <c r="C137" s="204" t="s">
        <v>575</v>
      </c>
      <c r="D137" s="204"/>
      <c r="E137" s="204"/>
      <c r="F137" s="225" t="s">
        <v>553</v>
      </c>
      <c r="G137" s="204"/>
      <c r="H137" s="204" t="s">
        <v>600</v>
      </c>
      <c r="I137" s="204" t="s">
        <v>549</v>
      </c>
      <c r="J137" s="204">
        <v>255</v>
      </c>
      <c r="K137" s="250"/>
    </row>
    <row r="138" spans="2:11" s="1" customFormat="1" ht="15" customHeight="1">
      <c r="B138" s="247"/>
      <c r="C138" s="204" t="s">
        <v>577</v>
      </c>
      <c r="D138" s="204"/>
      <c r="E138" s="204"/>
      <c r="F138" s="225" t="s">
        <v>547</v>
      </c>
      <c r="G138" s="204"/>
      <c r="H138" s="204" t="s">
        <v>601</v>
      </c>
      <c r="I138" s="204" t="s">
        <v>579</v>
      </c>
      <c r="J138" s="204"/>
      <c r="K138" s="250"/>
    </row>
    <row r="139" spans="2:11" s="1" customFormat="1" ht="15" customHeight="1">
      <c r="B139" s="247"/>
      <c r="C139" s="204" t="s">
        <v>580</v>
      </c>
      <c r="D139" s="204"/>
      <c r="E139" s="204"/>
      <c r="F139" s="225" t="s">
        <v>547</v>
      </c>
      <c r="G139" s="204"/>
      <c r="H139" s="204" t="s">
        <v>602</v>
      </c>
      <c r="I139" s="204" t="s">
        <v>582</v>
      </c>
      <c r="J139" s="204"/>
      <c r="K139" s="250"/>
    </row>
    <row r="140" spans="2:11" s="1" customFormat="1" ht="15" customHeight="1">
      <c r="B140" s="247"/>
      <c r="C140" s="204" t="s">
        <v>583</v>
      </c>
      <c r="D140" s="204"/>
      <c r="E140" s="204"/>
      <c r="F140" s="225" t="s">
        <v>547</v>
      </c>
      <c r="G140" s="204"/>
      <c r="H140" s="204" t="s">
        <v>583</v>
      </c>
      <c r="I140" s="204" t="s">
        <v>582</v>
      </c>
      <c r="J140" s="204"/>
      <c r="K140" s="250"/>
    </row>
    <row r="141" spans="2:11" s="1" customFormat="1" ht="15" customHeight="1">
      <c r="B141" s="247"/>
      <c r="C141" s="204" t="s">
        <v>39</v>
      </c>
      <c r="D141" s="204"/>
      <c r="E141" s="204"/>
      <c r="F141" s="225" t="s">
        <v>547</v>
      </c>
      <c r="G141" s="204"/>
      <c r="H141" s="204" t="s">
        <v>603</v>
      </c>
      <c r="I141" s="204" t="s">
        <v>582</v>
      </c>
      <c r="J141" s="204"/>
      <c r="K141" s="250"/>
    </row>
    <row r="142" spans="2:11" s="1" customFormat="1" ht="15" customHeight="1">
      <c r="B142" s="247"/>
      <c r="C142" s="204" t="s">
        <v>604</v>
      </c>
      <c r="D142" s="204"/>
      <c r="E142" s="204"/>
      <c r="F142" s="225" t="s">
        <v>547</v>
      </c>
      <c r="G142" s="204"/>
      <c r="H142" s="204" t="s">
        <v>605</v>
      </c>
      <c r="I142" s="204" t="s">
        <v>582</v>
      </c>
      <c r="J142" s="204"/>
      <c r="K142" s="250"/>
    </row>
    <row r="143" spans="2:11" s="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s="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s="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s="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s="1" customFormat="1" ht="45" customHeight="1">
      <c r="B147" s="215"/>
      <c r="C147" s="370" t="s">
        <v>606</v>
      </c>
      <c r="D147" s="370"/>
      <c r="E147" s="370"/>
      <c r="F147" s="370"/>
      <c r="G147" s="370"/>
      <c r="H147" s="370"/>
      <c r="I147" s="370"/>
      <c r="J147" s="370"/>
      <c r="K147" s="216"/>
    </row>
    <row r="148" spans="2:11" s="1" customFormat="1" ht="17.25" customHeight="1">
      <c r="B148" s="215"/>
      <c r="C148" s="217" t="s">
        <v>541</v>
      </c>
      <c r="D148" s="217"/>
      <c r="E148" s="217"/>
      <c r="F148" s="217" t="s">
        <v>542</v>
      </c>
      <c r="G148" s="218"/>
      <c r="H148" s="217" t="s">
        <v>55</v>
      </c>
      <c r="I148" s="217" t="s">
        <v>58</v>
      </c>
      <c r="J148" s="217" t="s">
        <v>543</v>
      </c>
      <c r="K148" s="216"/>
    </row>
    <row r="149" spans="2:11" s="1" customFormat="1" ht="17.25" customHeight="1">
      <c r="B149" s="215"/>
      <c r="C149" s="219" t="s">
        <v>544</v>
      </c>
      <c r="D149" s="219"/>
      <c r="E149" s="219"/>
      <c r="F149" s="220" t="s">
        <v>545</v>
      </c>
      <c r="G149" s="221"/>
      <c r="H149" s="219"/>
      <c r="I149" s="219"/>
      <c r="J149" s="219" t="s">
        <v>546</v>
      </c>
      <c r="K149" s="216"/>
    </row>
    <row r="150" spans="2:11" s="1" customFormat="1" ht="5.25" customHeight="1">
      <c r="B150" s="227"/>
      <c r="C150" s="222"/>
      <c r="D150" s="222"/>
      <c r="E150" s="222"/>
      <c r="F150" s="222"/>
      <c r="G150" s="223"/>
      <c r="H150" s="222"/>
      <c r="I150" s="222"/>
      <c r="J150" s="222"/>
      <c r="K150" s="250"/>
    </row>
    <row r="151" spans="2:11" s="1" customFormat="1" ht="15" customHeight="1">
      <c r="B151" s="227"/>
      <c r="C151" s="254" t="s">
        <v>550</v>
      </c>
      <c r="D151" s="204"/>
      <c r="E151" s="204"/>
      <c r="F151" s="255" t="s">
        <v>547</v>
      </c>
      <c r="G151" s="204"/>
      <c r="H151" s="254" t="s">
        <v>587</v>
      </c>
      <c r="I151" s="254" t="s">
        <v>549</v>
      </c>
      <c r="J151" s="254">
        <v>120</v>
      </c>
      <c r="K151" s="250"/>
    </row>
    <row r="152" spans="2:11" s="1" customFormat="1" ht="15" customHeight="1">
      <c r="B152" s="227"/>
      <c r="C152" s="254" t="s">
        <v>596</v>
      </c>
      <c r="D152" s="204"/>
      <c r="E152" s="204"/>
      <c r="F152" s="255" t="s">
        <v>547</v>
      </c>
      <c r="G152" s="204"/>
      <c r="H152" s="254" t="s">
        <v>607</v>
      </c>
      <c r="I152" s="254" t="s">
        <v>549</v>
      </c>
      <c r="J152" s="254" t="s">
        <v>598</v>
      </c>
      <c r="K152" s="250"/>
    </row>
    <row r="153" spans="2:11" s="1" customFormat="1" ht="15" customHeight="1">
      <c r="B153" s="227"/>
      <c r="C153" s="254" t="s">
        <v>495</v>
      </c>
      <c r="D153" s="204"/>
      <c r="E153" s="204"/>
      <c r="F153" s="255" t="s">
        <v>547</v>
      </c>
      <c r="G153" s="204"/>
      <c r="H153" s="254" t="s">
        <v>608</v>
      </c>
      <c r="I153" s="254" t="s">
        <v>549</v>
      </c>
      <c r="J153" s="254" t="s">
        <v>598</v>
      </c>
      <c r="K153" s="250"/>
    </row>
    <row r="154" spans="2:11" s="1" customFormat="1" ht="15" customHeight="1">
      <c r="B154" s="227"/>
      <c r="C154" s="254" t="s">
        <v>552</v>
      </c>
      <c r="D154" s="204"/>
      <c r="E154" s="204"/>
      <c r="F154" s="255" t="s">
        <v>553</v>
      </c>
      <c r="G154" s="204"/>
      <c r="H154" s="254" t="s">
        <v>587</v>
      </c>
      <c r="I154" s="254" t="s">
        <v>549</v>
      </c>
      <c r="J154" s="254">
        <v>50</v>
      </c>
      <c r="K154" s="250"/>
    </row>
    <row r="155" spans="2:11" s="1" customFormat="1" ht="15" customHeight="1">
      <c r="B155" s="227"/>
      <c r="C155" s="254" t="s">
        <v>555</v>
      </c>
      <c r="D155" s="204"/>
      <c r="E155" s="204"/>
      <c r="F155" s="255" t="s">
        <v>547</v>
      </c>
      <c r="G155" s="204"/>
      <c r="H155" s="254" t="s">
        <v>587</v>
      </c>
      <c r="I155" s="254" t="s">
        <v>557</v>
      </c>
      <c r="J155" s="254"/>
      <c r="K155" s="250"/>
    </row>
    <row r="156" spans="2:11" s="1" customFormat="1" ht="15" customHeight="1">
      <c r="B156" s="227"/>
      <c r="C156" s="254" t="s">
        <v>566</v>
      </c>
      <c r="D156" s="204"/>
      <c r="E156" s="204"/>
      <c r="F156" s="255" t="s">
        <v>553</v>
      </c>
      <c r="G156" s="204"/>
      <c r="H156" s="254" t="s">
        <v>587</v>
      </c>
      <c r="I156" s="254" t="s">
        <v>549</v>
      </c>
      <c r="J156" s="254">
        <v>50</v>
      </c>
      <c r="K156" s="250"/>
    </row>
    <row r="157" spans="2:11" s="1" customFormat="1" ht="15" customHeight="1">
      <c r="B157" s="227"/>
      <c r="C157" s="254" t="s">
        <v>574</v>
      </c>
      <c r="D157" s="204"/>
      <c r="E157" s="204"/>
      <c r="F157" s="255" t="s">
        <v>553</v>
      </c>
      <c r="G157" s="204"/>
      <c r="H157" s="254" t="s">
        <v>587</v>
      </c>
      <c r="I157" s="254" t="s">
        <v>549</v>
      </c>
      <c r="J157" s="254">
        <v>50</v>
      </c>
      <c r="K157" s="250"/>
    </row>
    <row r="158" spans="2:11" s="1" customFormat="1" ht="15" customHeight="1">
      <c r="B158" s="227"/>
      <c r="C158" s="254" t="s">
        <v>572</v>
      </c>
      <c r="D158" s="204"/>
      <c r="E158" s="204"/>
      <c r="F158" s="255" t="s">
        <v>553</v>
      </c>
      <c r="G158" s="204"/>
      <c r="H158" s="254" t="s">
        <v>587</v>
      </c>
      <c r="I158" s="254" t="s">
        <v>549</v>
      </c>
      <c r="J158" s="254">
        <v>50</v>
      </c>
      <c r="K158" s="250"/>
    </row>
    <row r="159" spans="2:11" s="1" customFormat="1" ht="15" customHeight="1">
      <c r="B159" s="227"/>
      <c r="C159" s="254" t="s">
        <v>93</v>
      </c>
      <c r="D159" s="204"/>
      <c r="E159" s="204"/>
      <c r="F159" s="255" t="s">
        <v>547</v>
      </c>
      <c r="G159" s="204"/>
      <c r="H159" s="254" t="s">
        <v>609</v>
      </c>
      <c r="I159" s="254" t="s">
        <v>549</v>
      </c>
      <c r="J159" s="254" t="s">
        <v>610</v>
      </c>
      <c r="K159" s="250"/>
    </row>
    <row r="160" spans="2:11" s="1" customFormat="1" ht="15" customHeight="1">
      <c r="B160" s="227"/>
      <c r="C160" s="254" t="s">
        <v>611</v>
      </c>
      <c r="D160" s="204"/>
      <c r="E160" s="204"/>
      <c r="F160" s="255" t="s">
        <v>547</v>
      </c>
      <c r="G160" s="204"/>
      <c r="H160" s="254" t="s">
        <v>612</v>
      </c>
      <c r="I160" s="254" t="s">
        <v>582</v>
      </c>
      <c r="J160" s="254"/>
      <c r="K160" s="250"/>
    </row>
    <row r="161" spans="2:11" s="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s="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s="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s="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s="1" customFormat="1" ht="45" customHeight="1">
      <c r="B165" s="196"/>
      <c r="C165" s="368" t="s">
        <v>613</v>
      </c>
      <c r="D165" s="368"/>
      <c r="E165" s="368"/>
      <c r="F165" s="368"/>
      <c r="G165" s="368"/>
      <c r="H165" s="368"/>
      <c r="I165" s="368"/>
      <c r="J165" s="368"/>
      <c r="K165" s="197"/>
    </row>
    <row r="166" spans="2:11" s="1" customFormat="1" ht="17.25" customHeight="1">
      <c r="B166" s="196"/>
      <c r="C166" s="217" t="s">
        <v>541</v>
      </c>
      <c r="D166" s="217"/>
      <c r="E166" s="217"/>
      <c r="F166" s="217" t="s">
        <v>542</v>
      </c>
      <c r="G166" s="259"/>
      <c r="H166" s="260" t="s">
        <v>55</v>
      </c>
      <c r="I166" s="260" t="s">
        <v>58</v>
      </c>
      <c r="J166" s="217" t="s">
        <v>543</v>
      </c>
      <c r="K166" s="197"/>
    </row>
    <row r="167" spans="2:11" s="1" customFormat="1" ht="17.25" customHeight="1">
      <c r="B167" s="198"/>
      <c r="C167" s="219" t="s">
        <v>544</v>
      </c>
      <c r="D167" s="219"/>
      <c r="E167" s="219"/>
      <c r="F167" s="220" t="s">
        <v>545</v>
      </c>
      <c r="G167" s="261"/>
      <c r="H167" s="262"/>
      <c r="I167" s="262"/>
      <c r="J167" s="219" t="s">
        <v>546</v>
      </c>
      <c r="K167" s="199"/>
    </row>
    <row r="168" spans="2:11" s="1" customFormat="1" ht="5.25" customHeight="1">
      <c r="B168" s="227"/>
      <c r="C168" s="222"/>
      <c r="D168" s="222"/>
      <c r="E168" s="222"/>
      <c r="F168" s="222"/>
      <c r="G168" s="223"/>
      <c r="H168" s="222"/>
      <c r="I168" s="222"/>
      <c r="J168" s="222"/>
      <c r="K168" s="250"/>
    </row>
    <row r="169" spans="2:11" s="1" customFormat="1" ht="15" customHeight="1">
      <c r="B169" s="227"/>
      <c r="C169" s="204" t="s">
        <v>550</v>
      </c>
      <c r="D169" s="204"/>
      <c r="E169" s="204"/>
      <c r="F169" s="225" t="s">
        <v>547</v>
      </c>
      <c r="G169" s="204"/>
      <c r="H169" s="204" t="s">
        <v>587</v>
      </c>
      <c r="I169" s="204" t="s">
        <v>549</v>
      </c>
      <c r="J169" s="204">
        <v>120</v>
      </c>
      <c r="K169" s="250"/>
    </row>
    <row r="170" spans="2:11" s="1" customFormat="1" ht="15" customHeight="1">
      <c r="B170" s="227"/>
      <c r="C170" s="204" t="s">
        <v>596</v>
      </c>
      <c r="D170" s="204"/>
      <c r="E170" s="204"/>
      <c r="F170" s="225" t="s">
        <v>547</v>
      </c>
      <c r="G170" s="204"/>
      <c r="H170" s="204" t="s">
        <v>597</v>
      </c>
      <c r="I170" s="204" t="s">
        <v>549</v>
      </c>
      <c r="J170" s="204" t="s">
        <v>598</v>
      </c>
      <c r="K170" s="250"/>
    </row>
    <row r="171" spans="2:11" s="1" customFormat="1" ht="15" customHeight="1">
      <c r="B171" s="227"/>
      <c r="C171" s="204" t="s">
        <v>495</v>
      </c>
      <c r="D171" s="204"/>
      <c r="E171" s="204"/>
      <c r="F171" s="225" t="s">
        <v>547</v>
      </c>
      <c r="G171" s="204"/>
      <c r="H171" s="204" t="s">
        <v>614</v>
      </c>
      <c r="I171" s="204" t="s">
        <v>549</v>
      </c>
      <c r="J171" s="204" t="s">
        <v>598</v>
      </c>
      <c r="K171" s="250"/>
    </row>
    <row r="172" spans="2:11" s="1" customFormat="1" ht="15" customHeight="1">
      <c r="B172" s="227"/>
      <c r="C172" s="204" t="s">
        <v>552</v>
      </c>
      <c r="D172" s="204"/>
      <c r="E172" s="204"/>
      <c r="F172" s="225" t="s">
        <v>553</v>
      </c>
      <c r="G172" s="204"/>
      <c r="H172" s="204" t="s">
        <v>614</v>
      </c>
      <c r="I172" s="204" t="s">
        <v>549</v>
      </c>
      <c r="J172" s="204">
        <v>50</v>
      </c>
      <c r="K172" s="250"/>
    </row>
    <row r="173" spans="2:11" s="1" customFormat="1" ht="15" customHeight="1">
      <c r="B173" s="227"/>
      <c r="C173" s="204" t="s">
        <v>555</v>
      </c>
      <c r="D173" s="204"/>
      <c r="E173" s="204"/>
      <c r="F173" s="225" t="s">
        <v>547</v>
      </c>
      <c r="G173" s="204"/>
      <c r="H173" s="204" t="s">
        <v>614</v>
      </c>
      <c r="I173" s="204" t="s">
        <v>557</v>
      </c>
      <c r="J173" s="204"/>
      <c r="K173" s="250"/>
    </row>
    <row r="174" spans="2:11" s="1" customFormat="1" ht="15" customHeight="1">
      <c r="B174" s="227"/>
      <c r="C174" s="204" t="s">
        <v>566</v>
      </c>
      <c r="D174" s="204"/>
      <c r="E174" s="204"/>
      <c r="F174" s="225" t="s">
        <v>553</v>
      </c>
      <c r="G174" s="204"/>
      <c r="H174" s="204" t="s">
        <v>614</v>
      </c>
      <c r="I174" s="204" t="s">
        <v>549</v>
      </c>
      <c r="J174" s="204">
        <v>50</v>
      </c>
      <c r="K174" s="250"/>
    </row>
    <row r="175" spans="2:11" s="1" customFormat="1" ht="15" customHeight="1">
      <c r="B175" s="227"/>
      <c r="C175" s="204" t="s">
        <v>574</v>
      </c>
      <c r="D175" s="204"/>
      <c r="E175" s="204"/>
      <c r="F175" s="225" t="s">
        <v>553</v>
      </c>
      <c r="G175" s="204"/>
      <c r="H175" s="204" t="s">
        <v>614</v>
      </c>
      <c r="I175" s="204" t="s">
        <v>549</v>
      </c>
      <c r="J175" s="204">
        <v>50</v>
      </c>
      <c r="K175" s="250"/>
    </row>
    <row r="176" spans="2:11" s="1" customFormat="1" ht="15" customHeight="1">
      <c r="B176" s="227"/>
      <c r="C176" s="204" t="s">
        <v>572</v>
      </c>
      <c r="D176" s="204"/>
      <c r="E176" s="204"/>
      <c r="F176" s="225" t="s">
        <v>553</v>
      </c>
      <c r="G176" s="204"/>
      <c r="H176" s="204" t="s">
        <v>614</v>
      </c>
      <c r="I176" s="204" t="s">
        <v>549</v>
      </c>
      <c r="J176" s="204">
        <v>50</v>
      </c>
      <c r="K176" s="250"/>
    </row>
    <row r="177" spans="2:11" s="1" customFormat="1" ht="15" customHeight="1">
      <c r="B177" s="227"/>
      <c r="C177" s="204" t="s">
        <v>113</v>
      </c>
      <c r="D177" s="204"/>
      <c r="E177" s="204"/>
      <c r="F177" s="225" t="s">
        <v>547</v>
      </c>
      <c r="G177" s="204"/>
      <c r="H177" s="204" t="s">
        <v>615</v>
      </c>
      <c r="I177" s="204" t="s">
        <v>616</v>
      </c>
      <c r="J177" s="204"/>
      <c r="K177" s="250"/>
    </row>
    <row r="178" spans="2:11" s="1" customFormat="1" ht="15" customHeight="1">
      <c r="B178" s="227"/>
      <c r="C178" s="204" t="s">
        <v>58</v>
      </c>
      <c r="D178" s="204"/>
      <c r="E178" s="204"/>
      <c r="F178" s="225" t="s">
        <v>547</v>
      </c>
      <c r="G178" s="204"/>
      <c r="H178" s="204" t="s">
        <v>617</v>
      </c>
      <c r="I178" s="204" t="s">
        <v>618</v>
      </c>
      <c r="J178" s="204">
        <v>1</v>
      </c>
      <c r="K178" s="250"/>
    </row>
    <row r="179" spans="2:11" s="1" customFormat="1" ht="15" customHeight="1">
      <c r="B179" s="227"/>
      <c r="C179" s="204" t="s">
        <v>54</v>
      </c>
      <c r="D179" s="204"/>
      <c r="E179" s="204"/>
      <c r="F179" s="225" t="s">
        <v>547</v>
      </c>
      <c r="G179" s="204"/>
      <c r="H179" s="204" t="s">
        <v>619</v>
      </c>
      <c r="I179" s="204" t="s">
        <v>549</v>
      </c>
      <c r="J179" s="204">
        <v>20</v>
      </c>
      <c r="K179" s="250"/>
    </row>
    <row r="180" spans="2:11" s="1" customFormat="1" ht="15" customHeight="1">
      <c r="B180" s="227"/>
      <c r="C180" s="204" t="s">
        <v>55</v>
      </c>
      <c r="D180" s="204"/>
      <c r="E180" s="204"/>
      <c r="F180" s="225" t="s">
        <v>547</v>
      </c>
      <c r="G180" s="204"/>
      <c r="H180" s="204" t="s">
        <v>620</v>
      </c>
      <c r="I180" s="204" t="s">
        <v>549</v>
      </c>
      <c r="J180" s="204">
        <v>255</v>
      </c>
      <c r="K180" s="250"/>
    </row>
    <row r="181" spans="2:11" s="1" customFormat="1" ht="15" customHeight="1">
      <c r="B181" s="227"/>
      <c r="C181" s="204" t="s">
        <v>114</v>
      </c>
      <c r="D181" s="204"/>
      <c r="E181" s="204"/>
      <c r="F181" s="225" t="s">
        <v>547</v>
      </c>
      <c r="G181" s="204"/>
      <c r="H181" s="204" t="s">
        <v>511</v>
      </c>
      <c r="I181" s="204" t="s">
        <v>549</v>
      </c>
      <c r="J181" s="204">
        <v>10</v>
      </c>
      <c r="K181" s="250"/>
    </row>
    <row r="182" spans="2:11" s="1" customFormat="1" ht="15" customHeight="1">
      <c r="B182" s="227"/>
      <c r="C182" s="204" t="s">
        <v>115</v>
      </c>
      <c r="D182" s="204"/>
      <c r="E182" s="204"/>
      <c r="F182" s="225" t="s">
        <v>547</v>
      </c>
      <c r="G182" s="204"/>
      <c r="H182" s="204" t="s">
        <v>621</v>
      </c>
      <c r="I182" s="204" t="s">
        <v>582</v>
      </c>
      <c r="J182" s="204"/>
      <c r="K182" s="250"/>
    </row>
    <row r="183" spans="2:11" s="1" customFormat="1" ht="15" customHeight="1">
      <c r="B183" s="227"/>
      <c r="C183" s="204" t="s">
        <v>622</v>
      </c>
      <c r="D183" s="204"/>
      <c r="E183" s="204"/>
      <c r="F183" s="225" t="s">
        <v>547</v>
      </c>
      <c r="G183" s="204"/>
      <c r="H183" s="204" t="s">
        <v>623</v>
      </c>
      <c r="I183" s="204" t="s">
        <v>582</v>
      </c>
      <c r="J183" s="204"/>
      <c r="K183" s="250"/>
    </row>
    <row r="184" spans="2:11" s="1" customFormat="1" ht="15" customHeight="1">
      <c r="B184" s="227"/>
      <c r="C184" s="204" t="s">
        <v>611</v>
      </c>
      <c r="D184" s="204"/>
      <c r="E184" s="204"/>
      <c r="F184" s="225" t="s">
        <v>547</v>
      </c>
      <c r="G184" s="204"/>
      <c r="H184" s="204" t="s">
        <v>624</v>
      </c>
      <c r="I184" s="204" t="s">
        <v>582</v>
      </c>
      <c r="J184" s="204"/>
      <c r="K184" s="250"/>
    </row>
    <row r="185" spans="2:11" s="1" customFormat="1" ht="15" customHeight="1">
      <c r="B185" s="227"/>
      <c r="C185" s="204" t="s">
        <v>117</v>
      </c>
      <c r="D185" s="204"/>
      <c r="E185" s="204"/>
      <c r="F185" s="225" t="s">
        <v>553</v>
      </c>
      <c r="G185" s="204"/>
      <c r="H185" s="204" t="s">
        <v>625</v>
      </c>
      <c r="I185" s="204" t="s">
        <v>549</v>
      </c>
      <c r="J185" s="204">
        <v>50</v>
      </c>
      <c r="K185" s="250"/>
    </row>
    <row r="186" spans="2:11" s="1" customFormat="1" ht="15" customHeight="1">
      <c r="B186" s="227"/>
      <c r="C186" s="204" t="s">
        <v>626</v>
      </c>
      <c r="D186" s="204"/>
      <c r="E186" s="204"/>
      <c r="F186" s="225" t="s">
        <v>553</v>
      </c>
      <c r="G186" s="204"/>
      <c r="H186" s="204" t="s">
        <v>627</v>
      </c>
      <c r="I186" s="204" t="s">
        <v>628</v>
      </c>
      <c r="J186" s="204"/>
      <c r="K186" s="250"/>
    </row>
    <row r="187" spans="2:11" s="1" customFormat="1" ht="15" customHeight="1">
      <c r="B187" s="227"/>
      <c r="C187" s="204" t="s">
        <v>629</v>
      </c>
      <c r="D187" s="204"/>
      <c r="E187" s="204"/>
      <c r="F187" s="225" t="s">
        <v>553</v>
      </c>
      <c r="G187" s="204"/>
      <c r="H187" s="204" t="s">
        <v>630</v>
      </c>
      <c r="I187" s="204" t="s">
        <v>628</v>
      </c>
      <c r="J187" s="204"/>
      <c r="K187" s="250"/>
    </row>
    <row r="188" spans="2:11" s="1" customFormat="1" ht="15" customHeight="1">
      <c r="B188" s="227"/>
      <c r="C188" s="204" t="s">
        <v>631</v>
      </c>
      <c r="D188" s="204"/>
      <c r="E188" s="204"/>
      <c r="F188" s="225" t="s">
        <v>553</v>
      </c>
      <c r="G188" s="204"/>
      <c r="H188" s="204" t="s">
        <v>632</v>
      </c>
      <c r="I188" s="204" t="s">
        <v>628</v>
      </c>
      <c r="J188" s="204"/>
      <c r="K188" s="250"/>
    </row>
    <row r="189" spans="2:11" s="1" customFormat="1" ht="15" customHeight="1">
      <c r="B189" s="227"/>
      <c r="C189" s="263" t="s">
        <v>633</v>
      </c>
      <c r="D189" s="204"/>
      <c r="E189" s="204"/>
      <c r="F189" s="225" t="s">
        <v>553</v>
      </c>
      <c r="G189" s="204"/>
      <c r="H189" s="204" t="s">
        <v>634</v>
      </c>
      <c r="I189" s="204" t="s">
        <v>635</v>
      </c>
      <c r="J189" s="264" t="s">
        <v>636</v>
      </c>
      <c r="K189" s="250"/>
    </row>
    <row r="190" spans="2:11" s="5" customFormat="1" ht="15" customHeight="1">
      <c r="B190" s="265"/>
      <c r="C190" s="266" t="s">
        <v>637</v>
      </c>
      <c r="D190" s="267"/>
      <c r="E190" s="267"/>
      <c r="F190" s="268" t="s">
        <v>553</v>
      </c>
      <c r="G190" s="267"/>
      <c r="H190" s="267" t="s">
        <v>638</v>
      </c>
      <c r="I190" s="267" t="s">
        <v>635</v>
      </c>
      <c r="J190" s="269" t="s">
        <v>636</v>
      </c>
      <c r="K190" s="270"/>
    </row>
    <row r="191" spans="2:11" s="1" customFormat="1" ht="15" customHeight="1">
      <c r="B191" s="227"/>
      <c r="C191" s="263" t="s">
        <v>43</v>
      </c>
      <c r="D191" s="204"/>
      <c r="E191" s="204"/>
      <c r="F191" s="225" t="s">
        <v>547</v>
      </c>
      <c r="G191" s="204"/>
      <c r="H191" s="201" t="s">
        <v>639</v>
      </c>
      <c r="I191" s="204" t="s">
        <v>640</v>
      </c>
      <c r="J191" s="204"/>
      <c r="K191" s="250"/>
    </row>
    <row r="192" spans="2:11" s="1" customFormat="1" ht="15" customHeight="1">
      <c r="B192" s="227"/>
      <c r="C192" s="263" t="s">
        <v>641</v>
      </c>
      <c r="D192" s="204"/>
      <c r="E192" s="204"/>
      <c r="F192" s="225" t="s">
        <v>547</v>
      </c>
      <c r="G192" s="204"/>
      <c r="H192" s="204" t="s">
        <v>642</v>
      </c>
      <c r="I192" s="204" t="s">
        <v>582</v>
      </c>
      <c r="J192" s="204"/>
      <c r="K192" s="250"/>
    </row>
    <row r="193" spans="2:11" s="1" customFormat="1" ht="15" customHeight="1">
      <c r="B193" s="227"/>
      <c r="C193" s="263" t="s">
        <v>643</v>
      </c>
      <c r="D193" s="204"/>
      <c r="E193" s="204"/>
      <c r="F193" s="225" t="s">
        <v>547</v>
      </c>
      <c r="G193" s="204"/>
      <c r="H193" s="204" t="s">
        <v>644</v>
      </c>
      <c r="I193" s="204" t="s">
        <v>582</v>
      </c>
      <c r="J193" s="204"/>
      <c r="K193" s="250"/>
    </row>
    <row r="194" spans="2:11" s="1" customFormat="1" ht="15" customHeight="1">
      <c r="B194" s="227"/>
      <c r="C194" s="263" t="s">
        <v>645</v>
      </c>
      <c r="D194" s="204"/>
      <c r="E194" s="204"/>
      <c r="F194" s="225" t="s">
        <v>553</v>
      </c>
      <c r="G194" s="204"/>
      <c r="H194" s="204" t="s">
        <v>646</v>
      </c>
      <c r="I194" s="204" t="s">
        <v>582</v>
      </c>
      <c r="J194" s="204"/>
      <c r="K194" s="250"/>
    </row>
    <row r="195" spans="2:11" s="1" customFormat="1" ht="15" customHeight="1">
      <c r="B195" s="256"/>
      <c r="C195" s="271"/>
      <c r="D195" s="236"/>
      <c r="E195" s="236"/>
      <c r="F195" s="236"/>
      <c r="G195" s="236"/>
      <c r="H195" s="236"/>
      <c r="I195" s="236"/>
      <c r="J195" s="236"/>
      <c r="K195" s="257"/>
    </row>
    <row r="196" spans="2:11" s="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s="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s="1" customFormat="1" ht="18.75" customHeight="1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s="1" customFormat="1" ht="13.5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s="1" customFormat="1" ht="21">
      <c r="B200" s="196"/>
      <c r="C200" s="368" t="s">
        <v>647</v>
      </c>
      <c r="D200" s="368"/>
      <c r="E200" s="368"/>
      <c r="F200" s="368"/>
      <c r="G200" s="368"/>
      <c r="H200" s="368"/>
      <c r="I200" s="368"/>
      <c r="J200" s="368"/>
      <c r="K200" s="197"/>
    </row>
    <row r="201" spans="2:11" s="1" customFormat="1" ht="25.5" customHeight="1">
      <c r="B201" s="196"/>
      <c r="C201" s="272" t="s">
        <v>648</v>
      </c>
      <c r="D201" s="272"/>
      <c r="E201" s="272"/>
      <c r="F201" s="272" t="s">
        <v>649</v>
      </c>
      <c r="G201" s="273"/>
      <c r="H201" s="371" t="s">
        <v>650</v>
      </c>
      <c r="I201" s="371"/>
      <c r="J201" s="371"/>
      <c r="K201" s="197"/>
    </row>
    <row r="202" spans="2:11" s="1" customFormat="1" ht="5.25" customHeight="1">
      <c r="B202" s="227"/>
      <c r="C202" s="222"/>
      <c r="D202" s="222"/>
      <c r="E202" s="222"/>
      <c r="F202" s="222"/>
      <c r="G202" s="248"/>
      <c r="H202" s="222"/>
      <c r="I202" s="222"/>
      <c r="J202" s="222"/>
      <c r="K202" s="250"/>
    </row>
    <row r="203" spans="2:11" s="1" customFormat="1" ht="15" customHeight="1">
      <c r="B203" s="227"/>
      <c r="C203" s="204" t="s">
        <v>640</v>
      </c>
      <c r="D203" s="204"/>
      <c r="E203" s="204"/>
      <c r="F203" s="225" t="s">
        <v>44</v>
      </c>
      <c r="G203" s="204"/>
      <c r="H203" s="372" t="s">
        <v>651</v>
      </c>
      <c r="I203" s="372"/>
      <c r="J203" s="372"/>
      <c r="K203" s="250"/>
    </row>
    <row r="204" spans="2:11" s="1" customFormat="1" ht="15" customHeight="1">
      <c r="B204" s="227"/>
      <c r="C204" s="204"/>
      <c r="D204" s="204"/>
      <c r="E204" s="204"/>
      <c r="F204" s="225" t="s">
        <v>45</v>
      </c>
      <c r="G204" s="204"/>
      <c r="H204" s="372" t="s">
        <v>652</v>
      </c>
      <c r="I204" s="372"/>
      <c r="J204" s="372"/>
      <c r="K204" s="250"/>
    </row>
    <row r="205" spans="2:11" s="1" customFormat="1" ht="15" customHeight="1">
      <c r="B205" s="227"/>
      <c r="C205" s="204"/>
      <c r="D205" s="204"/>
      <c r="E205" s="204"/>
      <c r="F205" s="225" t="s">
        <v>48</v>
      </c>
      <c r="G205" s="204"/>
      <c r="H205" s="372" t="s">
        <v>653</v>
      </c>
      <c r="I205" s="372"/>
      <c r="J205" s="372"/>
      <c r="K205" s="250"/>
    </row>
    <row r="206" spans="2:11" s="1" customFormat="1" ht="15" customHeight="1">
      <c r="B206" s="227"/>
      <c r="C206" s="204"/>
      <c r="D206" s="204"/>
      <c r="E206" s="204"/>
      <c r="F206" s="225" t="s">
        <v>46</v>
      </c>
      <c r="G206" s="204"/>
      <c r="H206" s="372" t="s">
        <v>654</v>
      </c>
      <c r="I206" s="372"/>
      <c r="J206" s="372"/>
      <c r="K206" s="250"/>
    </row>
    <row r="207" spans="2:11" s="1" customFormat="1" ht="15" customHeight="1">
      <c r="B207" s="227"/>
      <c r="C207" s="204"/>
      <c r="D207" s="204"/>
      <c r="E207" s="204"/>
      <c r="F207" s="225" t="s">
        <v>47</v>
      </c>
      <c r="G207" s="204"/>
      <c r="H207" s="372" t="s">
        <v>655</v>
      </c>
      <c r="I207" s="372"/>
      <c r="J207" s="372"/>
      <c r="K207" s="250"/>
    </row>
    <row r="208" spans="2:11" s="1" customFormat="1" ht="15" customHeight="1">
      <c r="B208" s="227"/>
      <c r="C208" s="204"/>
      <c r="D208" s="204"/>
      <c r="E208" s="204"/>
      <c r="F208" s="225"/>
      <c r="G208" s="204"/>
      <c r="H208" s="204"/>
      <c r="I208" s="204"/>
      <c r="J208" s="204"/>
      <c r="K208" s="250"/>
    </row>
    <row r="209" spans="2:11" s="1" customFormat="1" ht="15" customHeight="1">
      <c r="B209" s="227"/>
      <c r="C209" s="204" t="s">
        <v>594</v>
      </c>
      <c r="D209" s="204"/>
      <c r="E209" s="204"/>
      <c r="F209" s="225" t="s">
        <v>79</v>
      </c>
      <c r="G209" s="204"/>
      <c r="H209" s="372" t="s">
        <v>656</v>
      </c>
      <c r="I209" s="372"/>
      <c r="J209" s="372"/>
      <c r="K209" s="250"/>
    </row>
    <row r="210" spans="2:11" s="1" customFormat="1" ht="15" customHeight="1">
      <c r="B210" s="227"/>
      <c r="C210" s="204"/>
      <c r="D210" s="204"/>
      <c r="E210" s="204"/>
      <c r="F210" s="225" t="s">
        <v>489</v>
      </c>
      <c r="G210" s="204"/>
      <c r="H210" s="372" t="s">
        <v>490</v>
      </c>
      <c r="I210" s="372"/>
      <c r="J210" s="372"/>
      <c r="K210" s="250"/>
    </row>
    <row r="211" spans="2:11" s="1" customFormat="1" ht="15" customHeight="1">
      <c r="B211" s="227"/>
      <c r="C211" s="204"/>
      <c r="D211" s="204"/>
      <c r="E211" s="204"/>
      <c r="F211" s="225" t="s">
        <v>487</v>
      </c>
      <c r="G211" s="204"/>
      <c r="H211" s="372" t="s">
        <v>657</v>
      </c>
      <c r="I211" s="372"/>
      <c r="J211" s="372"/>
      <c r="K211" s="250"/>
    </row>
    <row r="212" spans="2:11" s="1" customFormat="1" ht="15" customHeight="1">
      <c r="B212" s="274"/>
      <c r="C212" s="204"/>
      <c r="D212" s="204"/>
      <c r="E212" s="204"/>
      <c r="F212" s="225" t="s">
        <v>491</v>
      </c>
      <c r="G212" s="263"/>
      <c r="H212" s="373" t="s">
        <v>492</v>
      </c>
      <c r="I212" s="373"/>
      <c r="J212" s="373"/>
      <c r="K212" s="275"/>
    </row>
    <row r="213" spans="2:11" s="1" customFormat="1" ht="15" customHeight="1">
      <c r="B213" s="274"/>
      <c r="C213" s="204"/>
      <c r="D213" s="204"/>
      <c r="E213" s="204"/>
      <c r="F213" s="225" t="s">
        <v>493</v>
      </c>
      <c r="G213" s="263"/>
      <c r="H213" s="373" t="s">
        <v>658</v>
      </c>
      <c r="I213" s="373"/>
      <c r="J213" s="373"/>
      <c r="K213" s="275"/>
    </row>
    <row r="214" spans="2:11" s="1" customFormat="1" ht="15" customHeight="1">
      <c r="B214" s="274"/>
      <c r="C214" s="204"/>
      <c r="D214" s="204"/>
      <c r="E214" s="204"/>
      <c r="F214" s="225"/>
      <c r="G214" s="263"/>
      <c r="H214" s="254"/>
      <c r="I214" s="254"/>
      <c r="J214" s="254"/>
      <c r="K214" s="275"/>
    </row>
    <row r="215" spans="2:11" s="1" customFormat="1" ht="15" customHeight="1">
      <c r="B215" s="274"/>
      <c r="C215" s="204" t="s">
        <v>618</v>
      </c>
      <c r="D215" s="204"/>
      <c r="E215" s="204"/>
      <c r="F215" s="225">
        <v>1</v>
      </c>
      <c r="G215" s="263"/>
      <c r="H215" s="373" t="s">
        <v>659</v>
      </c>
      <c r="I215" s="373"/>
      <c r="J215" s="373"/>
      <c r="K215" s="275"/>
    </row>
    <row r="216" spans="2:11" s="1" customFormat="1" ht="15" customHeight="1">
      <c r="B216" s="274"/>
      <c r="C216" s="204"/>
      <c r="D216" s="204"/>
      <c r="E216" s="204"/>
      <c r="F216" s="225">
        <v>2</v>
      </c>
      <c r="G216" s="263"/>
      <c r="H216" s="373" t="s">
        <v>660</v>
      </c>
      <c r="I216" s="373"/>
      <c r="J216" s="373"/>
      <c r="K216" s="275"/>
    </row>
    <row r="217" spans="2:11" s="1" customFormat="1" ht="15" customHeight="1">
      <c r="B217" s="274"/>
      <c r="C217" s="204"/>
      <c r="D217" s="204"/>
      <c r="E217" s="204"/>
      <c r="F217" s="225">
        <v>3</v>
      </c>
      <c r="G217" s="263"/>
      <c r="H217" s="373" t="s">
        <v>661</v>
      </c>
      <c r="I217" s="373"/>
      <c r="J217" s="373"/>
      <c r="K217" s="275"/>
    </row>
    <row r="218" spans="2:11" s="1" customFormat="1" ht="15" customHeight="1">
      <c r="B218" s="274"/>
      <c r="C218" s="204"/>
      <c r="D218" s="204"/>
      <c r="E218" s="204"/>
      <c r="F218" s="225">
        <v>4</v>
      </c>
      <c r="G218" s="263"/>
      <c r="H218" s="373" t="s">
        <v>662</v>
      </c>
      <c r="I218" s="373"/>
      <c r="J218" s="373"/>
      <c r="K218" s="275"/>
    </row>
    <row r="219" spans="2:11" s="1" customFormat="1" ht="12.75" customHeight="1">
      <c r="B219" s="276"/>
      <c r="C219" s="277"/>
      <c r="D219" s="277"/>
      <c r="E219" s="277"/>
      <c r="F219" s="277"/>
      <c r="G219" s="277"/>
      <c r="H219" s="277"/>
      <c r="I219" s="277"/>
      <c r="J219" s="277"/>
      <c r="K219" s="278"/>
    </row>
  </sheetData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Stavební úpravy toal...</vt:lpstr>
      <vt:lpstr>Seznam figur</vt:lpstr>
      <vt:lpstr>Pokyny pro vyplnění</vt:lpstr>
      <vt:lpstr>'01 - Stavební úpravy toal...'!Názvy_tisku</vt:lpstr>
      <vt:lpstr>'Rekapitulace stavby'!Názvy_tisku</vt:lpstr>
      <vt:lpstr>'Seznam figur'!Názvy_tisku</vt:lpstr>
      <vt:lpstr>'01 - Stavební úpravy toal...'!Oblast_tisku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Terezie horackova</dc:creator>
  <cp:lastModifiedBy>Aleš Pinc</cp:lastModifiedBy>
  <dcterms:created xsi:type="dcterms:W3CDTF">2025-03-30T20:24:01Z</dcterms:created>
  <dcterms:modified xsi:type="dcterms:W3CDTF">2025-04-11T10:23:09Z</dcterms:modified>
</cp:coreProperties>
</file>