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výkaz výměr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<sst xmlns="http://schemas.openxmlformats.org/spreadsheetml/2006/main" count="596" uniqueCount="296">
  <si>
    <t>KRYCÍ LIST ROZPOČTU</t>
  </si>
  <si>
    <t>Název stavby</t>
  </si>
  <si>
    <t>Výměna střešních oken TUL</t>
  </si>
  <si>
    <t>JKSO</t>
  </si>
  <si>
    <t xml:space="preserve"> </t>
  </si>
  <si>
    <t>Kód stavby</t>
  </si>
  <si>
    <t>130818TUL</t>
  </si>
  <si>
    <t>Název objektu</t>
  </si>
  <si>
    <t>EČO</t>
  </si>
  <si>
    <t>Kód objektu</t>
  </si>
  <si>
    <t>Název části</t>
  </si>
  <si>
    <t>Místo</t>
  </si>
  <si>
    <t>budova M, Liberec</t>
  </si>
  <si>
    <t>Kód části</t>
  </si>
  <si>
    <t>Název podčásti</t>
  </si>
  <si>
    <t>Kód podčásti</t>
  </si>
  <si>
    <t>IČ</t>
  </si>
  <si>
    <t>DIČ</t>
  </si>
  <si>
    <t>Objednatel</t>
  </si>
  <si>
    <t>Technická Univerzita v Liberci</t>
  </si>
  <si>
    <t>46747885</t>
  </si>
  <si>
    <t>CZ46747885</t>
  </si>
  <si>
    <t>Projektant</t>
  </si>
  <si>
    <t>ANTA.CT s.r.o.</t>
  </si>
  <si>
    <t>Zhotovitel</t>
  </si>
  <si>
    <t>Rozpočet číslo</t>
  </si>
  <si>
    <t>Zpracoval</t>
  </si>
  <si>
    <t>Dne</t>
  </si>
  <si>
    <t>16.08.2013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</si>
  <si>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</si>
  <si>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</si>
  <si>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</si>
  <si>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</si>
  <si>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</si>
  <si>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</si>
  <si>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</si>
  <si>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</si>
  <si>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</si>
  <si>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</si>
  <si>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</si>
  <si>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</si>
  <si>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</si>
  <si>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</si>
  <si>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</si>
  <si>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</si>
  <si>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</si>
  <si>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</si>
  <si>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</si>
  <si>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</si>
  <si>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</si>
  <si>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</si>
  <si>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</si>
  <si>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</si>
  <si>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</si>
  <si>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</si>
  <si>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</si>
  <si>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</si>
  <si>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</si>
  <si>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</si>
  <si>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</si>
  <si>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</si>
  <si>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</si>
  <si>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</si>
  <si>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</si>
  <si>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</si>
  <si>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</si>
  <si>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</si>
  <si>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</si>
  <si>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</si>
  <si>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</si>
  <si>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</si>
  <si>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</si>
  <si>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</si>
  <si>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</si>
  <si>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</si>
  <si>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</si>
  <si>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</si>
  <si>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</si>
  <si>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</si>
  <si>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</si>
  <si>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</si>
  <si>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</si>
  <si>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</si>
  <si>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</si>
  <si>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</si>
  <si>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</si>
  <si>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</si>
  <si>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</si>
  <si>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</si>
  <si>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</si>
  <si>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</si>
  <si>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</si>
  <si>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</si>
  <si>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</si>
  <si>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</si>
  <si>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</si>
  <si>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</si>
  <si>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</si>
  <si>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</si>
  <si>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</si>
  <si>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</si>
  <si>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</si>
  <si>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</si>
  <si>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</si>
  <si>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</si>
  <si>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</si>
  <si>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</si>
  <si>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</si>
  <si>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</si>
  <si>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9</t>
  </si>
  <si>
    <t>Ostatní konstrukce a práce-bourání</t>
  </si>
  <si>
    <t>1</t>
  </si>
  <si>
    <t>K</t>
  </si>
  <si>
    <t>003</t>
  </si>
  <si>
    <t>941111111</t>
  </si>
  <si>
    <t>Montáž lešení řadového trubkového lehkého s podlahami zatížení do 200 kg/m2 š do 0,9 m v do 10 m</t>
  </si>
  <si>
    <t>m2</t>
  </si>
  <si>
    <t>2</t>
  </si>
  <si>
    <t>941111211</t>
  </si>
  <si>
    <t>Příplatek k lešení řadovému trubkovému lehkému s podlahami š 0,9 m v 10 m za první a ZKD den použití</t>
  </si>
  <si>
    <t>"30 dnů" 100*30</t>
  </si>
  <si>
    <t>-1</t>
  </si>
  <si>
    <t>3</t>
  </si>
  <si>
    <t>941111811</t>
  </si>
  <si>
    <t>Demontáž lešení řadového trubkového lehkého s podlahami zatížení do 200 kg/m2 š do 0,9 m v do 10 m</t>
  </si>
  <si>
    <t>99</t>
  </si>
  <si>
    <t>Přesun hmot</t>
  </si>
  <si>
    <t>4</t>
  </si>
  <si>
    <t>013</t>
  </si>
  <si>
    <t>997013501</t>
  </si>
  <si>
    <t>Odvoz suti na skládku a vybouraných hmot nebo meziskládku do 1 km se složením</t>
  </si>
  <si>
    <t>t</t>
  </si>
  <si>
    <t>5</t>
  </si>
  <si>
    <t>997013509</t>
  </si>
  <si>
    <t>Příplatek k odvozu suti a vybouraných hmot na skládku ZKD 1 km přes 1 km</t>
  </si>
  <si>
    <t>4,063*20</t>
  </si>
  <si>
    <t>6</t>
  </si>
  <si>
    <t>997013804</t>
  </si>
  <si>
    <t>Poplatek za uložení stavebního odpadu střešní okna</t>
  </si>
  <si>
    <t>7</t>
  </si>
  <si>
    <t>997013812</t>
  </si>
  <si>
    <t>Poplatek za uložení stavebního odpadu z materiálu na bázi sádry na skládce (skládkovné)</t>
  </si>
  <si>
    <t>8</t>
  </si>
  <si>
    <t>997013822</t>
  </si>
  <si>
    <t>Poplatek za uložení stavebního odpadu s oleji nebo ropnými látkami  na skládce (skládkovné)</t>
  </si>
  <si>
    <t>Práce a dodávky PSV</t>
  </si>
  <si>
    <t>712</t>
  </si>
  <si>
    <t>Povlakové krytiny</t>
  </si>
  <si>
    <t>712631111</t>
  </si>
  <si>
    <t>Provedení povlakové krytiny střech přes 30° podkladní vrstvy pásy na sucho přibitím</t>
  </si>
  <si>
    <t>10</t>
  </si>
  <si>
    <t>M</t>
  </si>
  <si>
    <t>MAT</t>
  </si>
  <si>
    <t>628220060</t>
  </si>
  <si>
    <t>pás asfaltovaný V13</t>
  </si>
  <si>
    <t>11</t>
  </si>
  <si>
    <t>712641559</t>
  </si>
  <si>
    <t>Provedení povlakové krytiny střech přes 30° pásy přitavením NAIP</t>
  </si>
  <si>
    <t>2*25,1</t>
  </si>
  <si>
    <t>12</t>
  </si>
  <si>
    <t>628321340</t>
  </si>
  <si>
    <t>asfaltový modofikovaný pás</t>
  </si>
  <si>
    <t>13</t>
  </si>
  <si>
    <t>628522640</t>
  </si>
  <si>
    <t>pás s modifikovaným asfaltem s polyester vložkou a posypem</t>
  </si>
  <si>
    <t>14</t>
  </si>
  <si>
    <t>998712102</t>
  </si>
  <si>
    <t>Přesun hmot tonážní tonážní pro krytiny povlakové v objektech v do 12 m</t>
  </si>
  <si>
    <t>713</t>
  </si>
  <si>
    <t>Izolace tepelné</t>
  </si>
  <si>
    <t>15</t>
  </si>
  <si>
    <t>713111125</t>
  </si>
  <si>
    <t>Montáž izolace tepelné stropů lepením rohoží, pásů, dílců, desek</t>
  </si>
  <si>
    <t xml:space="preserve">"TI z XPS 140mm-dolní"  8 </t>
  </si>
  <si>
    <t>"TI z XPS 140mm-horní"  2,3</t>
  </si>
  <si>
    <t>Součet</t>
  </si>
  <si>
    <t>16</t>
  </si>
  <si>
    <t>283764240</t>
  </si>
  <si>
    <t>deska z extrudovaného polystyrénu BACHL XPS 30 SF 140 mm</t>
  </si>
  <si>
    <t>17</t>
  </si>
  <si>
    <t>713131111</t>
  </si>
  <si>
    <t>Montáž izolace tepelné-klín z esxtr.polystyrenu 50x100mm-dl.27,84m</t>
  </si>
  <si>
    <t>m</t>
  </si>
  <si>
    <t>18</t>
  </si>
  <si>
    <t>283763660</t>
  </si>
  <si>
    <t>polystyren extrudovaný URSA XPS III - (S,G,NF,) - 1250 x 600 x 50 mm</t>
  </si>
  <si>
    <t>28*0,1</t>
  </si>
  <si>
    <t>19</t>
  </si>
  <si>
    <t>998713102</t>
  </si>
  <si>
    <t>Přesun hmot tonážní tonážní pro izolace tepelné v objektech v do 12 m</t>
  </si>
  <si>
    <t>762</t>
  </si>
  <si>
    <t>Konstrukce tesařské</t>
  </si>
  <si>
    <t>20</t>
  </si>
  <si>
    <t>762813120</t>
  </si>
  <si>
    <t>Montáž vrchního záklopu z desek cementotřískových na sraz</t>
  </si>
  <si>
    <t>21</t>
  </si>
  <si>
    <t>595907430</t>
  </si>
  <si>
    <t>deska cementotřísková CETRIS BASIC 125x335 cm tl.2,4 cm</t>
  </si>
  <si>
    <t>22</t>
  </si>
  <si>
    <t>998762102</t>
  </si>
  <si>
    <t>Přesun hmot tonážní pro kce tesařské v objektech v do 12 m</t>
  </si>
  <si>
    <t>763</t>
  </si>
  <si>
    <t>Konstrukce suché výstavby</t>
  </si>
  <si>
    <t>23</t>
  </si>
  <si>
    <t>763131714</t>
  </si>
  <si>
    <t>SDK podhled základní penetrační nátěr</t>
  </si>
  <si>
    <t>24</t>
  </si>
  <si>
    <t>763261121</t>
  </si>
  <si>
    <t>Podkroví ze sádrovláknitých desek 1x12,5 bez TI dvouvrstvá spodní kce profil CD+UD</t>
  </si>
  <si>
    <t>25</t>
  </si>
  <si>
    <t>763261121.1</t>
  </si>
  <si>
    <t>Podkroví ze sádrovláknitých desek 1x12,5..Příplatek za nestandartní napojení</t>
  </si>
  <si>
    <t>26</t>
  </si>
  <si>
    <t>763261821</t>
  </si>
  <si>
    <t>Demontáž podkroví ze sádrovláknitých desek s ocelovou nosnou konstrukcí opláštění jednoduché</t>
  </si>
  <si>
    <t>27</t>
  </si>
  <si>
    <t>998763101</t>
  </si>
  <si>
    <t>Přesun hmot tonážní pro dřevostavby v objektech v do 12 m</t>
  </si>
  <si>
    <t>764</t>
  </si>
  <si>
    <t>Konstrukce klempířské</t>
  </si>
  <si>
    <t>28</t>
  </si>
  <si>
    <t>764410850</t>
  </si>
  <si>
    <t>Demontáž stávajícího oplechování rš do 330 mm</t>
  </si>
  <si>
    <t>23*1,4+2*27,84</t>
  </si>
  <si>
    <t>29</t>
  </si>
  <si>
    <t>764711115</t>
  </si>
  <si>
    <t>Oplechování oken-horní,dolní rš 330 mm-poplast.plech</t>
  </si>
  <si>
    <t>30</t>
  </si>
  <si>
    <t>764721113</t>
  </si>
  <si>
    <t>Oplechování okraje střechy poplast.plechem rš 200 mm</t>
  </si>
  <si>
    <t>31</t>
  </si>
  <si>
    <t>764731112</t>
  </si>
  <si>
    <t>Oplechování u atiky poplast.plech rš do 200 mm</t>
  </si>
  <si>
    <t>32</t>
  </si>
  <si>
    <t>764731113</t>
  </si>
  <si>
    <t>Oplechování okraje oken poplast.plech rš 250 mm</t>
  </si>
  <si>
    <t>33</t>
  </si>
  <si>
    <t>998764102</t>
  </si>
  <si>
    <t>Přesun hmot tonážní pro konstrukce klempířské v objektech v do 12 m</t>
  </si>
  <si>
    <t>765</t>
  </si>
  <si>
    <t>Konstrukce pokrývačské</t>
  </si>
  <si>
    <t>34</t>
  </si>
  <si>
    <t>765151801</t>
  </si>
  <si>
    <t>Demontáž krytiny bitumenové ze šindelů do suti</t>
  </si>
  <si>
    <t>35</t>
  </si>
  <si>
    <t>765151811</t>
  </si>
  <si>
    <t>Příplatek k cenám demontáže bitumenové  krytiny ze šindelů za sklon přes 30°</t>
  </si>
  <si>
    <t>36</t>
  </si>
  <si>
    <t>765153003</t>
  </si>
  <si>
    <t>37</t>
  </si>
  <si>
    <t>998765102</t>
  </si>
  <si>
    <t>Přesun hmot tonážní pro krytiny skládané v objektech v do 12 m</t>
  </si>
  <si>
    <t>767</t>
  </si>
  <si>
    <t>Konstrukce zámečnické</t>
  </si>
  <si>
    <t>38</t>
  </si>
  <si>
    <t>767311370</t>
  </si>
  <si>
    <t>Dodávka a montáž-prosklený šikmý plášť dle specifikace PD</t>
  </si>
  <si>
    <t>39</t>
  </si>
  <si>
    <t>767631800</t>
  </si>
  <si>
    <t>Demontáž oken stávajících - šikmých</t>
  </si>
  <si>
    <t>40</t>
  </si>
  <si>
    <t>767995114</t>
  </si>
  <si>
    <t>Montáž pomocného profili U50 pro připevnění cementotřískových desek</t>
  </si>
  <si>
    <t>kg</t>
  </si>
  <si>
    <t>5,59*50,2</t>
  </si>
  <si>
    <t>41</t>
  </si>
  <si>
    <t>133844100</t>
  </si>
  <si>
    <t>tyč ocelová U, značka oceli S 235 JR, označení průřezu 50</t>
  </si>
  <si>
    <t>Hmotnost: 5,59 kg/m</t>
  </si>
  <si>
    <t>P</t>
  </si>
  <si>
    <t>42</t>
  </si>
  <si>
    <t>998767102</t>
  </si>
  <si>
    <t>Přesun hmot tonážní pro zámečnické konstrukce v objektech v do 12 m</t>
  </si>
  <si>
    <t>784</t>
  </si>
  <si>
    <t>Dokončovací práce - malby a tapety</t>
  </si>
  <si>
    <t>43</t>
  </si>
  <si>
    <t>784111005</t>
  </si>
  <si>
    <t>Oprášení (ometení ) podkladu v místnostech výšky přes 5,00 m</t>
  </si>
  <si>
    <t>44</t>
  </si>
  <si>
    <t>784171115</t>
  </si>
  <si>
    <t>Zakrytí vnitřních ploch stěn v místnostech výšky přes 5,00 m</t>
  </si>
  <si>
    <t>45</t>
  </si>
  <si>
    <t>784221109</t>
  </si>
  <si>
    <t>Dvojnásobné bílé malby  ze směsí za sucha dobře otěruvzdorných na schodišti do 5,00 m</t>
  </si>
  <si>
    <t>VRN</t>
  </si>
  <si>
    <t>Vedlejší rozpočtové náklady</t>
  </si>
  <si>
    <t>46</t>
  </si>
  <si>
    <t>000</t>
  </si>
  <si>
    <t>030001000</t>
  </si>
  <si>
    <t>Kč</t>
  </si>
  <si>
    <t>47</t>
  </si>
  <si>
    <t>070001000</t>
  </si>
  <si>
    <t>48</t>
  </si>
  <si>
    <t>080001000</t>
  </si>
  <si>
    <t>Mimostaveništní doprava</t>
  </si>
  <si>
    <t>modifikovaný v celé ploše samolepící asfaltový šindel vč. podkladového pásu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</si>
</sst>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68" fontId="2" fillId="0" borderId="0" xfId="0" applyNumberFormat="1" applyFont="1" applyAlignment="1" applyProtection="1">
      <alignment horizontal="right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Alignment="1" applyProtection="1">
      <alignment horizontal="right" vertical="center" wrapText="1"/>
      <protection/>
    </xf>
    <xf numFmtId="170" fontId="2" fillId="0" borderId="0" xfId="0" applyNumberFormat="1" applyFont="1" applyAlignment="1" applyProtection="1">
      <alignment horizontal="right" vertical="center" wrapText="1"/>
      <protection/>
    </xf>
    <xf numFmtId="165" fontId="2" fillId="0" borderId="0" xfId="0" applyNumberFormat="1" applyFont="1" applyAlignment="1" applyProtection="1">
      <alignment horizontal="righ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E62" sqref="E6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1" t="s">
        <v>2</v>
      </c>
      <c r="F5" s="192"/>
      <c r="G5" s="192"/>
      <c r="H5" s="192"/>
      <c r="I5" s="192"/>
      <c r="J5" s="193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4" t="s">
        <v>4</v>
      </c>
      <c r="F7" s="195"/>
      <c r="G7" s="195"/>
      <c r="H7" s="195"/>
      <c r="I7" s="195"/>
      <c r="J7" s="196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97" t="s">
        <v>4</v>
      </c>
      <c r="F9" s="198"/>
      <c r="G9" s="198"/>
      <c r="H9" s="198"/>
      <c r="I9" s="198"/>
      <c r="J9" s="199"/>
      <c r="K9" s="14"/>
      <c r="L9" s="14"/>
      <c r="M9" s="14"/>
      <c r="N9" s="14"/>
      <c r="O9" s="14" t="s">
        <v>11</v>
      </c>
      <c r="P9" s="200" t="s">
        <v>12</v>
      </c>
      <c r="Q9" s="198"/>
      <c r="R9" s="199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 t="s">
        <v>20</v>
      </c>
      <c r="P26" s="29" t="s">
        <v>21</v>
      </c>
      <c r="Q26" s="30"/>
      <c r="R26" s="31"/>
      <c r="S26" s="18"/>
    </row>
    <row r="27" spans="1:19" ht="17.25" customHeight="1">
      <c r="A27" s="13"/>
      <c r="B27" s="14" t="s">
        <v>22</v>
      </c>
      <c r="C27" s="14"/>
      <c r="D27" s="14"/>
      <c r="E27" s="24" t="s">
        <v>23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24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25</v>
      </c>
      <c r="F30" s="14"/>
      <c r="G30" s="14" t="s">
        <v>26</v>
      </c>
      <c r="H30" s="14"/>
      <c r="I30" s="14"/>
      <c r="J30" s="14"/>
      <c r="K30" s="14"/>
      <c r="L30" s="14"/>
      <c r="M30" s="14"/>
      <c r="N30" s="14"/>
      <c r="O30" s="35" t="s">
        <v>27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28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29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30</v>
      </c>
      <c r="B34" s="49"/>
      <c r="C34" s="49"/>
      <c r="D34" s="50"/>
      <c r="E34" s="51" t="s">
        <v>31</v>
      </c>
      <c r="F34" s="50"/>
      <c r="G34" s="51" t="s">
        <v>32</v>
      </c>
      <c r="H34" s="49"/>
      <c r="I34" s="50"/>
      <c r="J34" s="51" t="s">
        <v>33</v>
      </c>
      <c r="K34" s="49"/>
      <c r="L34" s="51" t="s">
        <v>34</v>
      </c>
      <c r="M34" s="49"/>
      <c r="N34" s="49"/>
      <c r="O34" s="50"/>
      <c r="P34" s="51" t="s">
        <v>35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36</v>
      </c>
      <c r="F36" s="45"/>
      <c r="G36" s="45"/>
      <c r="H36" s="45"/>
      <c r="I36" s="45"/>
      <c r="J36" s="62" t="s">
        <v>37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38</v>
      </c>
      <c r="B37" s="64"/>
      <c r="C37" s="65" t="s">
        <v>39</v>
      </c>
      <c r="D37" s="66"/>
      <c r="E37" s="66"/>
      <c r="F37" s="67"/>
      <c r="G37" s="63" t="s">
        <v>40</v>
      </c>
      <c r="H37" s="68"/>
      <c r="I37" s="65" t="s">
        <v>41</v>
      </c>
      <c r="J37" s="66"/>
      <c r="K37" s="66"/>
      <c r="L37" s="63" t="s">
        <v>42</v>
      </c>
      <c r="M37" s="68"/>
      <c r="N37" s="65" t="s">
        <v>43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44</v>
      </c>
      <c r="C38" s="17"/>
      <c r="D38" s="71" t="s">
        <v>45</v>
      </c>
      <c r="E38" s="72">
        <f>SUMIF('výkaz výměr'!O5:O86,8,'výkaz výměr'!I5:I86)</f>
        <v>0</v>
      </c>
      <c r="F38" s="73"/>
      <c r="G38" s="69">
        <v>8</v>
      </c>
      <c r="H38" s="74" t="s">
        <v>46</v>
      </c>
      <c r="I38" s="31"/>
      <c r="J38" s="75">
        <v>0</v>
      </c>
      <c r="K38" s="76"/>
      <c r="L38" s="69">
        <v>13</v>
      </c>
      <c r="M38" s="29" t="s">
        <v>47</v>
      </c>
      <c r="N38" s="37"/>
      <c r="O38" s="37"/>
      <c r="P38" s="77">
        <f>M49</f>
        <v>21</v>
      </c>
      <c r="Q38" s="78" t="s">
        <v>48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49</v>
      </c>
      <c r="E39" s="72">
        <f>SUMIF('výkaz výměr'!O10:O86,4,'výkaz výměr'!I10:I86)</f>
        <v>0</v>
      </c>
      <c r="F39" s="73"/>
      <c r="G39" s="69">
        <v>9</v>
      </c>
      <c r="H39" s="14" t="s">
        <v>50</v>
      </c>
      <c r="I39" s="71"/>
      <c r="J39" s="75">
        <v>0</v>
      </c>
      <c r="K39" s="76"/>
      <c r="L39" s="69">
        <v>14</v>
      </c>
      <c r="M39" s="29" t="s">
        <v>51</v>
      </c>
      <c r="N39" s="37"/>
      <c r="O39" s="37"/>
      <c r="P39" s="77">
        <f>M49</f>
        <v>21</v>
      </c>
      <c r="Q39" s="78" t="s">
        <v>48</v>
      </c>
      <c r="R39" s="72">
        <v>0</v>
      </c>
      <c r="S39" s="73"/>
    </row>
    <row r="40" spans="1:19" ht="20.25" customHeight="1">
      <c r="A40" s="69">
        <v>3</v>
      </c>
      <c r="B40" s="70" t="s">
        <v>52</v>
      </c>
      <c r="C40" s="17"/>
      <c r="D40" s="71" t="s">
        <v>45</v>
      </c>
      <c r="E40" s="72">
        <f>SUMIF('výkaz výměr'!O11:O86,32,'výkaz výměr'!I11:I86)</f>
        <v>0</v>
      </c>
      <c r="F40" s="73"/>
      <c r="G40" s="69">
        <v>10</v>
      </c>
      <c r="H40" s="74" t="s">
        <v>53</v>
      </c>
      <c r="I40" s="31"/>
      <c r="J40" s="75">
        <v>0</v>
      </c>
      <c r="K40" s="76"/>
      <c r="L40" s="69">
        <v>15</v>
      </c>
      <c r="M40" s="29" t="s">
        <v>54</v>
      </c>
      <c r="N40" s="37"/>
      <c r="O40" s="37"/>
      <c r="P40" s="77">
        <f>M49</f>
        <v>21</v>
      </c>
      <c r="Q40" s="78" t="s">
        <v>48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49</v>
      </c>
      <c r="E41" s="72">
        <f>SUMIF('výkaz výměr'!O12:O86,16,'výkaz výměr'!I12:I86)+SUMIF('výkaz výměr'!O12:O86,128,'výkaz výměr'!I12:I86)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55</v>
      </c>
      <c r="N41" s="37"/>
      <c r="O41" s="37"/>
      <c r="P41" s="77">
        <f>M49</f>
        <v>21</v>
      </c>
      <c r="Q41" s="78" t="s">
        <v>48</v>
      </c>
      <c r="R41" s="72">
        <v>0</v>
      </c>
      <c r="S41" s="73"/>
    </row>
    <row r="42" spans="1:19" ht="20.25" customHeight="1">
      <c r="A42" s="69">
        <v>5</v>
      </c>
      <c r="B42" s="70" t="s">
        <v>56</v>
      </c>
      <c r="C42" s="17"/>
      <c r="D42" s="71" t="s">
        <v>45</v>
      </c>
      <c r="E42" s="72">
        <f>SUMIF('výkaz výměr'!O13:O86,256,'výkaz výměr'!I13:I86)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57</v>
      </c>
      <c r="N42" s="37"/>
      <c r="O42" s="37"/>
      <c r="P42" s="77">
        <f>M49</f>
        <v>21</v>
      </c>
      <c r="Q42" s="78" t="s">
        <v>48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49</v>
      </c>
      <c r="E43" s="72">
        <f>SUMIF('výkaz výměr'!O14:O86,64,'výkaz výměr'!I14:I86)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58</v>
      </c>
      <c r="N43" s="37"/>
      <c r="O43" s="37"/>
      <c r="P43" s="37"/>
      <c r="Q43" s="31"/>
      <c r="R43" s="72">
        <f>SUMIF('výkaz výměr'!O14:O86,1024,'výkaz výměr'!I14:I86)</f>
        <v>0</v>
      </c>
      <c r="S43" s="73"/>
    </row>
    <row r="44" spans="1:19" ht="20.25" customHeight="1">
      <c r="A44" s="69">
        <v>7</v>
      </c>
      <c r="B44" s="82" t="s">
        <v>59</v>
      </c>
      <c r="C44" s="37"/>
      <c r="D44" s="31"/>
      <c r="E44" s="83">
        <f>SUM(E38:E43)</f>
        <v>0</v>
      </c>
      <c r="F44" s="47"/>
      <c r="G44" s="69">
        <v>12</v>
      </c>
      <c r="H44" s="82" t="s">
        <v>60</v>
      </c>
      <c r="I44" s="31"/>
      <c r="J44" s="84">
        <f>SUM(J38:J41)</f>
        <v>0</v>
      </c>
      <c r="K44" s="85"/>
      <c r="L44" s="69">
        <v>19</v>
      </c>
      <c r="M44" s="70" t="s">
        <v>61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62</v>
      </c>
      <c r="C45" s="89"/>
      <c r="D45" s="90"/>
      <c r="E45" s="91">
        <f>SUMIF('výkaz výměr'!O14:O86,512,'výkaz výměr'!I14:I86)</f>
        <v>0</v>
      </c>
      <c r="F45" s="43"/>
      <c r="G45" s="87">
        <v>21</v>
      </c>
      <c r="H45" s="88" t="s">
        <v>63</v>
      </c>
      <c r="I45" s="90"/>
      <c r="J45" s="92">
        <v>0</v>
      </c>
      <c r="K45" s="93">
        <f>M49</f>
        <v>21</v>
      </c>
      <c r="L45" s="87">
        <v>22</v>
      </c>
      <c r="M45" s="88" t="s">
        <v>64</v>
      </c>
      <c r="N45" s="89"/>
      <c r="O45" s="89"/>
      <c r="P45" s="89"/>
      <c r="Q45" s="90"/>
      <c r="R45" s="91">
        <f>SUMIF('výkaz výměr'!O14:O86,"&lt;4",'výkaz výměr'!I14:I86)+SUMIF('výkaz výměr'!O14:O86,"&gt;1024",'výkaz výměr'!I14:I86)</f>
        <v>0</v>
      </c>
      <c r="S45" s="43"/>
    </row>
    <row r="46" spans="1:19" ht="20.25" customHeight="1">
      <c r="A46" s="94" t="s">
        <v>22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65</v>
      </c>
      <c r="M46" s="50"/>
      <c r="N46" s="65" t="s">
        <v>66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67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68</v>
      </c>
      <c r="B48" s="33"/>
      <c r="C48" s="33"/>
      <c r="D48" s="33"/>
      <c r="E48" s="33"/>
      <c r="F48" s="34"/>
      <c r="G48" s="100" t="s">
        <v>69</v>
      </c>
      <c r="H48" s="33"/>
      <c r="I48" s="33"/>
      <c r="J48" s="33"/>
      <c r="K48" s="33"/>
      <c r="L48" s="69">
        <v>24</v>
      </c>
      <c r="M48" s="101">
        <v>15</v>
      </c>
      <c r="N48" s="34" t="s">
        <v>48</v>
      </c>
      <c r="O48" s="102">
        <f>R47-O49</f>
        <v>0</v>
      </c>
      <c r="P48" s="37" t="s">
        <v>70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18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48</v>
      </c>
      <c r="O49" s="102">
        <f>ROUND(SUMIF('výkaz výměr'!N14:N86,M49,'výkaz výměr'!I14:I86)+SUMIF(P38:P42,M49,R38:R42)+IF(K45=M49,J45,0),2)</f>
        <v>0</v>
      </c>
      <c r="P49" s="37" t="s">
        <v>70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71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68</v>
      </c>
      <c r="B51" s="33"/>
      <c r="C51" s="33"/>
      <c r="D51" s="33"/>
      <c r="E51" s="33"/>
      <c r="F51" s="34"/>
      <c r="G51" s="100" t="s">
        <v>69</v>
      </c>
      <c r="H51" s="33"/>
      <c r="I51" s="33"/>
      <c r="J51" s="33"/>
      <c r="K51" s="33"/>
      <c r="L51" s="63" t="s">
        <v>72</v>
      </c>
      <c r="M51" s="50"/>
      <c r="N51" s="65" t="s">
        <v>73</v>
      </c>
      <c r="O51" s="49"/>
      <c r="P51" s="49"/>
      <c r="Q51" s="49"/>
      <c r="R51" s="113"/>
      <c r="S51" s="52"/>
    </row>
    <row r="52" spans="1:19" ht="20.25" customHeight="1">
      <c r="A52" s="105" t="s">
        <v>24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74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75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68</v>
      </c>
      <c r="B54" s="42"/>
      <c r="C54" s="42"/>
      <c r="D54" s="42"/>
      <c r="E54" s="42"/>
      <c r="F54" s="115"/>
      <c r="G54" s="116" t="s">
        <v>69</v>
      </c>
      <c r="H54" s="42"/>
      <c r="I54" s="42"/>
      <c r="J54" s="42"/>
      <c r="K54" s="42"/>
      <c r="L54" s="87">
        <v>29</v>
      </c>
      <c r="M54" s="88" t="s">
        <v>76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F33" sqref="F33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77</v>
      </c>
      <c r="B1" s="119"/>
      <c r="C1" s="119"/>
      <c r="D1" s="119"/>
      <c r="E1" s="119"/>
    </row>
    <row r="2" spans="1:5" ht="12" customHeight="1">
      <c r="A2" s="120" t="s">
        <v>78</v>
      </c>
      <c r="B2" s="121" t="str">
        <f>'Krycí list'!E5</f>
        <v>Výměna střešních oken TUL</v>
      </c>
      <c r="C2" s="122"/>
      <c r="D2" s="122"/>
      <c r="E2" s="122"/>
    </row>
    <row r="3" spans="1:5" ht="12" customHeight="1">
      <c r="A3" s="120" t="s">
        <v>79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80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81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82</v>
      </c>
      <c r="B7" s="121" t="str">
        <f>'Krycí list'!E26</f>
        <v>Technická Univerzita v Liberci</v>
      </c>
      <c r="C7" s="123"/>
      <c r="D7" s="121"/>
      <c r="E7" s="124"/>
    </row>
    <row r="8" spans="1:5" ht="12" customHeight="1">
      <c r="A8" s="121" t="s">
        <v>83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84</v>
      </c>
      <c r="B9" s="121" t="s">
        <v>28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85</v>
      </c>
      <c r="B11" s="126" t="s">
        <v>86</v>
      </c>
      <c r="C11" s="127" t="s">
        <v>87</v>
      </c>
      <c r="D11" s="128" t="s">
        <v>88</v>
      </c>
      <c r="E11" s="127" t="s">
        <v>89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'výkaz výměr'!D14</f>
        <v>HSV</v>
      </c>
      <c r="B14" s="138" t="str">
        <f>'výkaz výměr'!E14</f>
        <v>Práce a dodávky HSV</v>
      </c>
      <c r="C14" s="139">
        <f>'výkaz výměr'!I14</f>
        <v>0</v>
      </c>
      <c r="D14" s="140">
        <f>'výkaz výměr'!K14</f>
        <v>0</v>
      </c>
      <c r="E14" s="140">
        <f>'výkaz výměr'!M14</f>
        <v>0</v>
      </c>
    </row>
    <row r="15" spans="1:5" s="136" customFormat="1" ht="12.75" customHeight="1">
      <c r="A15" s="141" t="str">
        <f>'výkaz výměr'!D15</f>
        <v>9</v>
      </c>
      <c r="B15" s="142" t="str">
        <f>'výkaz výměr'!E15</f>
        <v>Ostatní konstrukce a práce-bourání</v>
      </c>
      <c r="C15" s="143">
        <f>'výkaz výměr'!I15</f>
        <v>0</v>
      </c>
      <c r="D15" s="144">
        <f>'výkaz výměr'!K15</f>
        <v>0</v>
      </c>
      <c r="E15" s="144">
        <f>'výkaz výměr'!M15</f>
        <v>0</v>
      </c>
    </row>
    <row r="16" spans="1:5" s="136" customFormat="1" ht="12.75" customHeight="1">
      <c r="A16" s="145" t="str">
        <f>'výkaz výměr'!D20</f>
        <v>99</v>
      </c>
      <c r="B16" s="146" t="str">
        <f>'výkaz výměr'!E20</f>
        <v>Přesun hmot</v>
      </c>
      <c r="C16" s="147">
        <f>'výkaz výměr'!I20</f>
        <v>0</v>
      </c>
      <c r="D16" s="148">
        <f>'výkaz výměr'!K20</f>
        <v>0</v>
      </c>
      <c r="E16" s="148">
        <f>'výkaz výměr'!M20</f>
        <v>0</v>
      </c>
    </row>
    <row r="17" spans="1:5" s="136" customFormat="1" ht="12.75" customHeight="1">
      <c r="A17" s="137" t="str">
        <f>'výkaz výměr'!D27</f>
        <v>PSV</v>
      </c>
      <c r="B17" s="138" t="str">
        <f>'výkaz výměr'!E27</f>
        <v>Práce a dodávky PSV</v>
      </c>
      <c r="C17" s="139">
        <f>'výkaz výměr'!I27</f>
        <v>0</v>
      </c>
      <c r="D17" s="140">
        <f>'výkaz výměr'!K27</f>
        <v>2.5262654</v>
      </c>
      <c r="E17" s="140">
        <f>'výkaz výměr'!M27</f>
        <v>4.063138</v>
      </c>
    </row>
    <row r="18" spans="1:5" s="136" customFormat="1" ht="12.75" customHeight="1">
      <c r="A18" s="141" t="str">
        <f>'výkaz výměr'!D28</f>
        <v>712</v>
      </c>
      <c r="B18" s="142" t="str">
        <f>'výkaz výměr'!E28</f>
        <v>Povlakové krytiny</v>
      </c>
      <c r="C18" s="143">
        <f>'výkaz výměr'!I28</f>
        <v>0</v>
      </c>
      <c r="D18" s="144">
        <f>'výkaz výměr'!K28</f>
        <v>0.31676950000000004</v>
      </c>
      <c r="E18" s="144">
        <f>'výkaz výměr'!M28</f>
        <v>0</v>
      </c>
    </row>
    <row r="19" spans="1:5" s="136" customFormat="1" ht="12.75" customHeight="1">
      <c r="A19" s="141" t="str">
        <f>'výkaz výměr'!D36</f>
        <v>713</v>
      </c>
      <c r="B19" s="142" t="str">
        <f>'výkaz výměr'!E36</f>
        <v>Izolace tepelné</v>
      </c>
      <c r="C19" s="143">
        <f>'výkaz výměr'!I36</f>
        <v>0</v>
      </c>
      <c r="D19" s="144">
        <f>'výkaz výměr'!K36</f>
        <v>0.059255</v>
      </c>
      <c r="E19" s="144">
        <f>'výkaz výměr'!M36</f>
        <v>0</v>
      </c>
    </row>
    <row r="20" spans="1:5" s="136" customFormat="1" ht="12.75" customHeight="1">
      <c r="A20" s="141" t="str">
        <f>'výkaz výměr'!D46</f>
        <v>762</v>
      </c>
      <c r="B20" s="142" t="str">
        <f>'výkaz výměr'!E46</f>
        <v>Konstrukce tesařské</v>
      </c>
      <c r="C20" s="143">
        <f>'výkaz výměr'!I46</f>
        <v>0</v>
      </c>
      <c r="D20" s="144">
        <f>'výkaz výměr'!K46</f>
        <v>0.441936</v>
      </c>
      <c r="E20" s="144">
        <f>'výkaz výměr'!M46</f>
        <v>0</v>
      </c>
    </row>
    <row r="21" spans="1:5" s="136" customFormat="1" ht="12.75" customHeight="1">
      <c r="A21" s="141" t="str">
        <f>'výkaz výměr'!D50</f>
        <v>763</v>
      </c>
      <c r="B21" s="142" t="str">
        <f>'výkaz výměr'!E50</f>
        <v>Konstrukce suché výstavby</v>
      </c>
      <c r="C21" s="143">
        <f>'výkaz výměr'!I50</f>
        <v>0</v>
      </c>
      <c r="D21" s="144">
        <f>'výkaz výměr'!K50</f>
        <v>0.704</v>
      </c>
      <c r="E21" s="144">
        <f>'výkaz výměr'!M50</f>
        <v>0.286</v>
      </c>
    </row>
    <row r="22" spans="1:5" s="136" customFormat="1" ht="12.75" customHeight="1">
      <c r="A22" s="141" t="str">
        <f>'výkaz výměr'!D56</f>
        <v>764</v>
      </c>
      <c r="B22" s="142" t="str">
        <f>'výkaz výměr'!E56</f>
        <v>Konstrukce klempířské</v>
      </c>
      <c r="C22" s="143">
        <f>'výkaz výměr'!I56</f>
        <v>0</v>
      </c>
      <c r="D22" s="144">
        <f>'výkaz výměr'!K56</f>
        <v>0.22214799999999996</v>
      </c>
      <c r="E22" s="144">
        <f>'výkaz výměr'!M56</f>
        <v>0.118638</v>
      </c>
    </row>
    <row r="23" spans="1:5" s="136" customFormat="1" ht="12.75" customHeight="1">
      <c r="A23" s="141" t="str">
        <f>'výkaz výměr'!D64</f>
        <v>765</v>
      </c>
      <c r="B23" s="142" t="str">
        <f>'výkaz výměr'!E64</f>
        <v>Konstrukce pokrývačské</v>
      </c>
      <c r="C23" s="143">
        <f>'výkaz výměr'!I64</f>
        <v>0</v>
      </c>
      <c r="D23" s="144">
        <f>'výkaz výměr'!K64</f>
        <v>0.4085</v>
      </c>
      <c r="E23" s="144">
        <f>'výkaz výměr'!M64</f>
        <v>0.4085</v>
      </c>
    </row>
    <row r="24" spans="1:5" s="136" customFormat="1" ht="12.75" customHeight="1">
      <c r="A24" s="141" t="str">
        <f>'výkaz výměr'!D69</f>
        <v>767</v>
      </c>
      <c r="B24" s="142" t="str">
        <f>'výkaz výměr'!E69</f>
        <v>Konstrukce zámečnické</v>
      </c>
      <c r="C24" s="143">
        <f>'výkaz výměr'!I69</f>
        <v>0</v>
      </c>
      <c r="D24" s="144">
        <f>'výkaz výměr'!K69</f>
        <v>0.32435690000000006</v>
      </c>
      <c r="E24" s="144">
        <f>'výkaz výměr'!M69</f>
        <v>3.25</v>
      </c>
    </row>
    <row r="25" spans="1:5" s="136" customFormat="1" ht="12.75" customHeight="1">
      <c r="A25" s="141" t="str">
        <f>'výkaz výměr'!D77</f>
        <v>784</v>
      </c>
      <c r="B25" s="142" t="str">
        <f>'výkaz výměr'!E77</f>
        <v>Dokončovací práce - malby a tapety</v>
      </c>
      <c r="C25" s="143">
        <f>'výkaz výměr'!I77</f>
        <v>0</v>
      </c>
      <c r="D25" s="144">
        <f>'výkaz výměr'!K77</f>
        <v>0.049300000000000004</v>
      </c>
      <c r="E25" s="144">
        <f>'výkaz výměr'!M77</f>
        <v>0</v>
      </c>
    </row>
    <row r="26" spans="1:5" s="136" customFormat="1" ht="12.75" customHeight="1">
      <c r="A26" s="137" t="str">
        <f>'výkaz výměr'!D81</f>
        <v>VRN</v>
      </c>
      <c r="B26" s="138" t="str">
        <f>'výkaz výměr'!E81</f>
        <v>Vedlejší rozpočtové náklady</v>
      </c>
      <c r="C26" s="139">
        <f>'výkaz výměr'!I81</f>
        <v>0</v>
      </c>
      <c r="D26" s="140">
        <f>'výkaz výměr'!K81</f>
        <v>0</v>
      </c>
      <c r="E26" s="140">
        <f>'výkaz výměr'!M81</f>
        <v>0</v>
      </c>
    </row>
    <row r="27" spans="1:5" s="136" customFormat="1" ht="12.75" customHeight="1">
      <c r="A27" s="141" t="str">
        <f>'výkaz výměr'!D82</f>
        <v>0</v>
      </c>
      <c r="B27" s="142" t="str">
        <f>'výkaz výměr'!E82</f>
        <v>Vedlejší rozpočtové náklady</v>
      </c>
      <c r="C27" s="143">
        <f>'výkaz výměr'!I82</f>
        <v>0</v>
      </c>
      <c r="D27" s="144">
        <f>'výkaz výměr'!K82</f>
        <v>0</v>
      </c>
      <c r="E27" s="144">
        <f>'výkaz výměr'!M82</f>
        <v>0</v>
      </c>
    </row>
    <row r="28" spans="2:5" s="149" customFormat="1" ht="12.75" customHeight="1">
      <c r="B28" s="150" t="s">
        <v>90</v>
      </c>
      <c r="C28" s="151">
        <f>'výkaz výměr'!I86</f>
        <v>0</v>
      </c>
      <c r="D28" s="152">
        <f>'výkaz výměr'!K86</f>
        <v>2.5262654</v>
      </c>
      <c r="E28" s="152">
        <f>'výkaz výměr'!M86</f>
        <v>4.063138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showGridLines="0" tabSelected="1" zoomScalePageLayoutView="0" workbookViewId="0" topLeftCell="A1">
      <pane ySplit="13" topLeftCell="A56" activePane="bottomLeft" state="frozen"/>
      <selection pane="topLeft" activeCell="A1" sqref="A1"/>
      <selection pane="bottomLeft" activeCell="E67" sqref="E6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0.140625" style="2" customWidth="1"/>
    <col min="5" max="5" width="53.421875" style="2" customWidth="1"/>
    <col min="6" max="6" width="4.7109375" style="2" customWidth="1"/>
    <col min="7" max="7" width="7.8515625" style="2" bestFit="1" customWidth="1"/>
    <col min="8" max="8" width="8.421875" style="2" bestFit="1" customWidth="1"/>
    <col min="9" max="9" width="9.7109375" style="2" bestFit="1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140625" style="2" bestFit="1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0" t="s">
        <v>78</v>
      </c>
      <c r="B2" s="121"/>
      <c r="C2" s="121" t="str">
        <f>'Krycí list'!E5</f>
        <v>Výměna střešních oken TUL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0" t="s">
        <v>79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0" t="s">
        <v>80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1" t="s">
        <v>92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1" t="s">
        <v>82</v>
      </c>
      <c r="B7" s="121"/>
      <c r="C7" s="121" t="str">
        <f>'Krycí list'!E26</f>
        <v>Technická Univerzita v Liberci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1" t="s">
        <v>83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1" t="s">
        <v>84</v>
      </c>
      <c r="B9" s="121"/>
      <c r="C9" s="121" t="s">
        <v>28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5" t="s">
        <v>93</v>
      </c>
      <c r="B11" s="126" t="s">
        <v>94</v>
      </c>
      <c r="C11" s="126" t="s">
        <v>95</v>
      </c>
      <c r="D11" s="126" t="s">
        <v>96</v>
      </c>
      <c r="E11" s="126" t="s">
        <v>86</v>
      </c>
      <c r="F11" s="126" t="s">
        <v>97</v>
      </c>
      <c r="G11" s="126" t="s">
        <v>98</v>
      </c>
      <c r="H11" s="126" t="s">
        <v>99</v>
      </c>
      <c r="I11" s="126" t="s">
        <v>87</v>
      </c>
      <c r="J11" s="126" t="s">
        <v>100</v>
      </c>
      <c r="K11" s="126" t="s">
        <v>88</v>
      </c>
      <c r="L11" s="126" t="s">
        <v>101</v>
      </c>
      <c r="M11" s="126" t="s">
        <v>102</v>
      </c>
      <c r="N11" s="126" t="s">
        <v>103</v>
      </c>
      <c r="O11" s="155" t="s">
        <v>104</v>
      </c>
      <c r="P11" s="156" t="s">
        <v>105</v>
      </c>
      <c r="Q11" s="126"/>
      <c r="R11" s="126"/>
      <c r="S11" s="126"/>
      <c r="T11" s="157" t="s">
        <v>106</v>
      </c>
      <c r="U11" s="158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9">
        <v>11</v>
      </c>
      <c r="P12" s="160">
        <v>12</v>
      </c>
      <c r="Q12" s="130"/>
      <c r="R12" s="130"/>
      <c r="S12" s="130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36" customFormat="1" ht="12.75" customHeight="1">
      <c r="A14" s="163"/>
      <c r="B14" s="164" t="s">
        <v>65</v>
      </c>
      <c r="C14" s="163"/>
      <c r="D14" s="163" t="s">
        <v>44</v>
      </c>
      <c r="E14" s="163" t="s">
        <v>107</v>
      </c>
      <c r="F14" s="163"/>
      <c r="G14" s="163"/>
      <c r="H14" s="163"/>
      <c r="I14" s="165">
        <f>I15</f>
        <v>0</v>
      </c>
      <c r="J14" s="163"/>
      <c r="K14" s="166">
        <f>K15</f>
        <v>0</v>
      </c>
      <c r="L14" s="163"/>
      <c r="M14" s="166">
        <f>M15</f>
        <v>0</v>
      </c>
      <c r="N14" s="163"/>
      <c r="P14" s="138" t="s">
        <v>108</v>
      </c>
    </row>
    <row r="15" spans="2:16" s="136" customFormat="1" ht="12.75" customHeight="1">
      <c r="B15" s="141" t="s">
        <v>65</v>
      </c>
      <c r="D15" s="142" t="s">
        <v>109</v>
      </c>
      <c r="E15" s="142" t="s">
        <v>110</v>
      </c>
      <c r="I15" s="143">
        <f>I16+SUM(I17:I20)</f>
        <v>0</v>
      </c>
      <c r="K15" s="144">
        <f>K16+SUM(K17:K20)</f>
        <v>0</v>
      </c>
      <c r="M15" s="144">
        <f>M16+SUM(M17:M20)</f>
        <v>0</v>
      </c>
      <c r="P15" s="142" t="s">
        <v>111</v>
      </c>
    </row>
    <row r="16" spans="1:16" s="14" customFormat="1" ht="24" customHeight="1">
      <c r="A16" s="167" t="s">
        <v>111</v>
      </c>
      <c r="B16" s="167" t="s">
        <v>112</v>
      </c>
      <c r="C16" s="167" t="s">
        <v>113</v>
      </c>
      <c r="D16" s="168" t="s">
        <v>114</v>
      </c>
      <c r="E16" s="169" t="s">
        <v>115</v>
      </c>
      <c r="F16" s="167" t="s">
        <v>116</v>
      </c>
      <c r="G16" s="170">
        <v>100</v>
      </c>
      <c r="H16" s="171">
        <v>0</v>
      </c>
      <c r="I16" s="171">
        <f>ROUND(G16*H16,2)</f>
        <v>0</v>
      </c>
      <c r="J16" s="172">
        <v>0</v>
      </c>
      <c r="K16" s="170">
        <f>G16*J16</f>
        <v>0</v>
      </c>
      <c r="L16" s="172">
        <v>0</v>
      </c>
      <c r="M16" s="170">
        <f>G16*L16</f>
        <v>0</v>
      </c>
      <c r="N16" s="173">
        <v>21</v>
      </c>
      <c r="O16" s="174">
        <v>4</v>
      </c>
      <c r="P16" s="14" t="s">
        <v>117</v>
      </c>
    </row>
    <row r="17" spans="1:16" s="14" customFormat="1" ht="24" customHeight="1">
      <c r="A17" s="167" t="s">
        <v>117</v>
      </c>
      <c r="B17" s="167" t="s">
        <v>112</v>
      </c>
      <c r="C17" s="167" t="s">
        <v>113</v>
      </c>
      <c r="D17" s="168" t="s">
        <v>118</v>
      </c>
      <c r="E17" s="169" t="s">
        <v>119</v>
      </c>
      <c r="F17" s="167" t="s">
        <v>116</v>
      </c>
      <c r="G17" s="170">
        <v>3000</v>
      </c>
      <c r="H17" s="171">
        <v>0</v>
      </c>
      <c r="I17" s="171">
        <f>ROUND(G17*H17,2)</f>
        <v>0</v>
      </c>
      <c r="J17" s="172">
        <v>0</v>
      </c>
      <c r="K17" s="170">
        <f>G17*J17</f>
        <v>0</v>
      </c>
      <c r="L17" s="172">
        <v>0</v>
      </c>
      <c r="M17" s="170">
        <f>G17*L17</f>
        <v>0</v>
      </c>
      <c r="N17" s="173">
        <v>21</v>
      </c>
      <c r="O17" s="174">
        <v>4</v>
      </c>
      <c r="P17" s="14" t="s">
        <v>117</v>
      </c>
    </row>
    <row r="18" spans="4:19" s="14" customFormat="1" ht="15.75" customHeight="1">
      <c r="D18" s="175"/>
      <c r="E18" s="176" t="s">
        <v>120</v>
      </c>
      <c r="G18" s="177">
        <v>3000</v>
      </c>
      <c r="P18" s="175" t="s">
        <v>117</v>
      </c>
      <c r="Q18" s="175" t="s">
        <v>117</v>
      </c>
      <c r="R18" s="175" t="s">
        <v>121</v>
      </c>
      <c r="S18" s="175" t="s">
        <v>111</v>
      </c>
    </row>
    <row r="19" spans="1:16" s="14" customFormat="1" ht="24" customHeight="1">
      <c r="A19" s="167" t="s">
        <v>122</v>
      </c>
      <c r="B19" s="167" t="s">
        <v>112</v>
      </c>
      <c r="C19" s="167" t="s">
        <v>113</v>
      </c>
      <c r="D19" s="168" t="s">
        <v>123</v>
      </c>
      <c r="E19" s="169" t="s">
        <v>124</v>
      </c>
      <c r="F19" s="167" t="s">
        <v>116</v>
      </c>
      <c r="G19" s="170">
        <v>100</v>
      </c>
      <c r="H19" s="171">
        <v>0</v>
      </c>
      <c r="I19" s="171">
        <f>ROUND(G19*H19,2)</f>
        <v>0</v>
      </c>
      <c r="J19" s="172">
        <v>0</v>
      </c>
      <c r="K19" s="170">
        <f>G19*J19</f>
        <v>0</v>
      </c>
      <c r="L19" s="172">
        <v>0</v>
      </c>
      <c r="M19" s="170">
        <f>G19*L19</f>
        <v>0</v>
      </c>
      <c r="N19" s="173">
        <v>21</v>
      </c>
      <c r="O19" s="174">
        <v>4</v>
      </c>
      <c r="P19" s="14" t="s">
        <v>117</v>
      </c>
    </row>
    <row r="20" spans="2:16" s="136" customFormat="1" ht="12.75" customHeight="1">
      <c r="B20" s="145" t="s">
        <v>65</v>
      </c>
      <c r="D20" s="146" t="s">
        <v>125</v>
      </c>
      <c r="E20" s="146" t="s">
        <v>126</v>
      </c>
      <c r="I20" s="147">
        <f>SUM(I21:I26)</f>
        <v>0</v>
      </c>
      <c r="K20" s="148">
        <f>SUM(K21:K26)</f>
        <v>0</v>
      </c>
      <c r="M20" s="148">
        <f>SUM(M21:M26)</f>
        <v>0</v>
      </c>
      <c r="P20" s="146" t="s">
        <v>117</v>
      </c>
    </row>
    <row r="21" spans="1:16" s="14" customFormat="1" ht="24" customHeight="1">
      <c r="A21" s="167" t="s">
        <v>127</v>
      </c>
      <c r="B21" s="167" t="s">
        <v>112</v>
      </c>
      <c r="C21" s="167" t="s">
        <v>128</v>
      </c>
      <c r="D21" s="168" t="s">
        <v>129</v>
      </c>
      <c r="E21" s="169" t="s">
        <v>130</v>
      </c>
      <c r="F21" s="167" t="s">
        <v>131</v>
      </c>
      <c r="G21" s="170">
        <v>4.063</v>
      </c>
      <c r="H21" s="171">
        <v>0</v>
      </c>
      <c r="I21" s="171">
        <f>ROUND(G21*H21,2)</f>
        <v>0</v>
      </c>
      <c r="J21" s="172">
        <v>0</v>
      </c>
      <c r="K21" s="170">
        <f>G21*J21</f>
        <v>0</v>
      </c>
      <c r="L21" s="172">
        <v>0</v>
      </c>
      <c r="M21" s="170">
        <f>G21*L21</f>
        <v>0</v>
      </c>
      <c r="N21" s="173">
        <v>21</v>
      </c>
      <c r="O21" s="174">
        <v>4</v>
      </c>
      <c r="P21" s="14" t="s">
        <v>122</v>
      </c>
    </row>
    <row r="22" spans="1:16" s="14" customFormat="1" ht="13.5" customHeight="1">
      <c r="A22" s="167" t="s">
        <v>132</v>
      </c>
      <c r="B22" s="167" t="s">
        <v>112</v>
      </c>
      <c r="C22" s="167" t="s">
        <v>128</v>
      </c>
      <c r="D22" s="168" t="s">
        <v>133</v>
      </c>
      <c r="E22" s="169" t="s">
        <v>134</v>
      </c>
      <c r="F22" s="167" t="s">
        <v>131</v>
      </c>
      <c r="G22" s="170">
        <v>81.26</v>
      </c>
      <c r="H22" s="171">
        <v>0</v>
      </c>
      <c r="I22" s="171">
        <f>ROUND(G22*H22,2)</f>
        <v>0</v>
      </c>
      <c r="J22" s="172">
        <v>0</v>
      </c>
      <c r="K22" s="170">
        <f>G22*J22</f>
        <v>0</v>
      </c>
      <c r="L22" s="172">
        <v>0</v>
      </c>
      <c r="M22" s="170">
        <f>G22*L22</f>
        <v>0</v>
      </c>
      <c r="N22" s="173">
        <v>21</v>
      </c>
      <c r="O22" s="174">
        <v>4</v>
      </c>
      <c r="P22" s="14" t="s">
        <v>122</v>
      </c>
    </row>
    <row r="23" spans="4:19" s="14" customFormat="1" ht="15.75" customHeight="1">
      <c r="D23" s="175"/>
      <c r="E23" s="176" t="s">
        <v>135</v>
      </c>
      <c r="G23" s="177">
        <v>81.26</v>
      </c>
      <c r="P23" s="175" t="s">
        <v>122</v>
      </c>
      <c r="Q23" s="175" t="s">
        <v>117</v>
      </c>
      <c r="R23" s="175" t="s">
        <v>121</v>
      </c>
      <c r="S23" s="175" t="s">
        <v>111</v>
      </c>
    </row>
    <row r="24" spans="1:16" s="14" customFormat="1" ht="13.5" customHeight="1">
      <c r="A24" s="167" t="s">
        <v>136</v>
      </c>
      <c r="B24" s="167" t="s">
        <v>112</v>
      </c>
      <c r="C24" s="167" t="s">
        <v>128</v>
      </c>
      <c r="D24" s="168" t="s">
        <v>137</v>
      </c>
      <c r="E24" s="169" t="s">
        <v>138</v>
      </c>
      <c r="F24" s="167" t="s">
        <v>131</v>
      </c>
      <c r="G24" s="170">
        <v>3.25</v>
      </c>
      <c r="H24" s="171">
        <v>0</v>
      </c>
      <c r="I24" s="171">
        <f>ROUND(G24*H24,2)</f>
        <v>0</v>
      </c>
      <c r="J24" s="172">
        <v>0</v>
      </c>
      <c r="K24" s="170">
        <f>G24*J24</f>
        <v>0</v>
      </c>
      <c r="L24" s="172">
        <v>0</v>
      </c>
      <c r="M24" s="170">
        <f>G24*L24</f>
        <v>0</v>
      </c>
      <c r="N24" s="173">
        <v>21</v>
      </c>
      <c r="O24" s="174">
        <v>4</v>
      </c>
      <c r="P24" s="14" t="s">
        <v>122</v>
      </c>
    </row>
    <row r="25" spans="1:16" s="14" customFormat="1" ht="24" customHeight="1">
      <c r="A25" s="167" t="s">
        <v>139</v>
      </c>
      <c r="B25" s="167" t="s">
        <v>112</v>
      </c>
      <c r="C25" s="167" t="s">
        <v>128</v>
      </c>
      <c r="D25" s="168" t="s">
        <v>140</v>
      </c>
      <c r="E25" s="169" t="s">
        <v>141</v>
      </c>
      <c r="F25" s="167" t="s">
        <v>131</v>
      </c>
      <c r="G25" s="170">
        <v>0.286</v>
      </c>
      <c r="H25" s="171">
        <v>0</v>
      </c>
      <c r="I25" s="171">
        <f>ROUND(G25*H25,2)</f>
        <v>0</v>
      </c>
      <c r="J25" s="172">
        <v>0</v>
      </c>
      <c r="K25" s="170">
        <f>G25*J25</f>
        <v>0</v>
      </c>
      <c r="L25" s="172">
        <v>0</v>
      </c>
      <c r="M25" s="170">
        <f>G25*L25</f>
        <v>0</v>
      </c>
      <c r="N25" s="173">
        <v>21</v>
      </c>
      <c r="O25" s="174">
        <v>4</v>
      </c>
      <c r="P25" s="14" t="s">
        <v>122</v>
      </c>
    </row>
    <row r="26" spans="1:16" s="14" customFormat="1" ht="24" customHeight="1">
      <c r="A26" s="167" t="s">
        <v>142</v>
      </c>
      <c r="B26" s="167" t="s">
        <v>112</v>
      </c>
      <c r="C26" s="167" t="s">
        <v>128</v>
      </c>
      <c r="D26" s="168" t="s">
        <v>143</v>
      </c>
      <c r="E26" s="169" t="s">
        <v>144</v>
      </c>
      <c r="F26" s="167" t="s">
        <v>131</v>
      </c>
      <c r="G26" s="170">
        <v>0.409</v>
      </c>
      <c r="H26" s="171">
        <v>0</v>
      </c>
      <c r="I26" s="171">
        <f>ROUND(G26*H26,2)</f>
        <v>0</v>
      </c>
      <c r="J26" s="172">
        <v>0</v>
      </c>
      <c r="K26" s="170">
        <f>G26*J26</f>
        <v>0</v>
      </c>
      <c r="L26" s="172">
        <v>0</v>
      </c>
      <c r="M26" s="170">
        <f>G26*L26</f>
        <v>0</v>
      </c>
      <c r="N26" s="173">
        <v>21</v>
      </c>
      <c r="O26" s="174">
        <v>4</v>
      </c>
      <c r="P26" s="14" t="s">
        <v>122</v>
      </c>
    </row>
    <row r="27" spans="2:16" s="136" customFormat="1" ht="12.75" customHeight="1">
      <c r="B27" s="137" t="s">
        <v>65</v>
      </c>
      <c r="D27" s="138" t="s">
        <v>52</v>
      </c>
      <c r="E27" s="138" t="s">
        <v>145</v>
      </c>
      <c r="I27" s="139">
        <f>I28+I36+I46+I50+I56+I64+I69+I77</f>
        <v>0</v>
      </c>
      <c r="K27" s="140">
        <f>K28+K36+K46+K50+K56+K64+K69+K77</f>
        <v>2.5262654</v>
      </c>
      <c r="M27" s="140">
        <f>M28+M36+M46+M50+M56+M64+M69+M77</f>
        <v>4.063138</v>
      </c>
      <c r="P27" s="138" t="s">
        <v>108</v>
      </c>
    </row>
    <row r="28" spans="2:16" s="136" customFormat="1" ht="12.75" customHeight="1">
      <c r="B28" s="141" t="s">
        <v>65</v>
      </c>
      <c r="D28" s="142" t="s">
        <v>146</v>
      </c>
      <c r="E28" s="142" t="s">
        <v>147</v>
      </c>
      <c r="I28" s="143">
        <f>SUM(I29:I35)</f>
        <v>0</v>
      </c>
      <c r="K28" s="144">
        <f>SUM(K29:K35)</f>
        <v>0.31676950000000004</v>
      </c>
      <c r="M28" s="144">
        <f>SUM(M29:M35)</f>
        <v>0</v>
      </c>
      <c r="P28" s="142" t="s">
        <v>111</v>
      </c>
    </row>
    <row r="29" spans="1:16" s="14" customFormat="1" ht="24" customHeight="1">
      <c r="A29" s="167" t="s">
        <v>109</v>
      </c>
      <c r="B29" s="167" t="s">
        <v>112</v>
      </c>
      <c r="C29" s="167" t="s">
        <v>146</v>
      </c>
      <c r="D29" s="168" t="s">
        <v>148</v>
      </c>
      <c r="E29" s="169" t="s">
        <v>149</v>
      </c>
      <c r="F29" s="167" t="s">
        <v>116</v>
      </c>
      <c r="G29" s="170">
        <v>16.1</v>
      </c>
      <c r="H29" s="171">
        <v>0</v>
      </c>
      <c r="I29" s="171">
        <f>ROUND(G29*H29,2)</f>
        <v>0</v>
      </c>
      <c r="J29" s="172">
        <v>0</v>
      </c>
      <c r="K29" s="170">
        <f>G29*J29</f>
        <v>0</v>
      </c>
      <c r="L29" s="172">
        <v>0</v>
      </c>
      <c r="M29" s="170">
        <f>G29*L29</f>
        <v>0</v>
      </c>
      <c r="N29" s="173">
        <v>21</v>
      </c>
      <c r="O29" s="174">
        <v>16</v>
      </c>
      <c r="P29" s="14" t="s">
        <v>117</v>
      </c>
    </row>
    <row r="30" spans="1:16" s="14" customFormat="1" ht="13.5" customHeight="1">
      <c r="A30" s="178" t="s">
        <v>150</v>
      </c>
      <c r="B30" s="178" t="s">
        <v>151</v>
      </c>
      <c r="C30" s="178" t="s">
        <v>152</v>
      </c>
      <c r="D30" s="179" t="s">
        <v>153</v>
      </c>
      <c r="E30" s="180" t="s">
        <v>154</v>
      </c>
      <c r="F30" s="178" t="s">
        <v>116</v>
      </c>
      <c r="G30" s="181">
        <v>18.515</v>
      </c>
      <c r="H30" s="182">
        <v>0</v>
      </c>
      <c r="I30" s="182">
        <f>ROUND(G30*H30,2)</f>
        <v>0</v>
      </c>
      <c r="J30" s="183">
        <v>0.002</v>
      </c>
      <c r="K30" s="181">
        <f>G30*J30</f>
        <v>0.03703</v>
      </c>
      <c r="L30" s="183">
        <v>0</v>
      </c>
      <c r="M30" s="181">
        <f>G30*L30</f>
        <v>0</v>
      </c>
      <c r="N30" s="184">
        <v>21</v>
      </c>
      <c r="O30" s="185">
        <v>32</v>
      </c>
      <c r="P30" s="186" t="s">
        <v>117</v>
      </c>
    </row>
    <row r="31" spans="1:16" s="14" customFormat="1" ht="13.5" customHeight="1">
      <c r="A31" s="167" t="s">
        <v>155</v>
      </c>
      <c r="B31" s="167" t="s">
        <v>112</v>
      </c>
      <c r="C31" s="167" t="s">
        <v>146</v>
      </c>
      <c r="D31" s="168" t="s">
        <v>156</v>
      </c>
      <c r="E31" s="169" t="s">
        <v>157</v>
      </c>
      <c r="F31" s="167" t="s">
        <v>116</v>
      </c>
      <c r="G31" s="170">
        <v>50.2</v>
      </c>
      <c r="H31" s="171">
        <v>0</v>
      </c>
      <c r="I31" s="171">
        <f>ROUND(G31*H31,2)</f>
        <v>0</v>
      </c>
      <c r="J31" s="172">
        <v>0.00096</v>
      </c>
      <c r="K31" s="170">
        <f>G31*J31</f>
        <v>0.048192000000000006</v>
      </c>
      <c r="L31" s="172">
        <v>0</v>
      </c>
      <c r="M31" s="170">
        <f>G31*L31</f>
        <v>0</v>
      </c>
      <c r="N31" s="173">
        <v>21</v>
      </c>
      <c r="O31" s="174">
        <v>16</v>
      </c>
      <c r="P31" s="14" t="s">
        <v>117</v>
      </c>
    </row>
    <row r="32" spans="4:19" s="14" customFormat="1" ht="15.75" customHeight="1">
      <c r="D32" s="175"/>
      <c r="E32" s="176" t="s">
        <v>158</v>
      </c>
      <c r="G32" s="177">
        <v>50.2</v>
      </c>
      <c r="P32" s="175" t="s">
        <v>117</v>
      </c>
      <c r="Q32" s="175" t="s">
        <v>117</v>
      </c>
      <c r="R32" s="175" t="s">
        <v>121</v>
      </c>
      <c r="S32" s="175" t="s">
        <v>111</v>
      </c>
    </row>
    <row r="33" spans="1:16" s="14" customFormat="1" ht="13.5" customHeight="1">
      <c r="A33" s="178" t="s">
        <v>159</v>
      </c>
      <c r="B33" s="178" t="s">
        <v>151</v>
      </c>
      <c r="C33" s="178" t="s">
        <v>152</v>
      </c>
      <c r="D33" s="179" t="s">
        <v>160</v>
      </c>
      <c r="E33" s="180" t="s">
        <v>161</v>
      </c>
      <c r="F33" s="178" t="s">
        <v>116</v>
      </c>
      <c r="G33" s="181">
        <v>31.375</v>
      </c>
      <c r="H33" s="182">
        <v>0</v>
      </c>
      <c r="I33" s="182">
        <f>ROUND(G33*H33,2)</f>
        <v>0</v>
      </c>
      <c r="J33" s="183">
        <v>0.00388</v>
      </c>
      <c r="K33" s="181">
        <f>G33*J33</f>
        <v>0.12173500000000001</v>
      </c>
      <c r="L33" s="183">
        <v>0</v>
      </c>
      <c r="M33" s="181">
        <f>G33*L33</f>
        <v>0</v>
      </c>
      <c r="N33" s="184">
        <v>21</v>
      </c>
      <c r="O33" s="185">
        <v>32</v>
      </c>
      <c r="P33" s="186" t="s">
        <v>117</v>
      </c>
    </row>
    <row r="34" spans="1:16" s="14" customFormat="1" ht="13.5" customHeight="1">
      <c r="A34" s="178" t="s">
        <v>162</v>
      </c>
      <c r="B34" s="178" t="s">
        <v>151</v>
      </c>
      <c r="C34" s="178" t="s">
        <v>152</v>
      </c>
      <c r="D34" s="179" t="s">
        <v>163</v>
      </c>
      <c r="E34" s="180" t="s">
        <v>164</v>
      </c>
      <c r="F34" s="178" t="s">
        <v>116</v>
      </c>
      <c r="G34" s="181">
        <v>31.375</v>
      </c>
      <c r="H34" s="182">
        <v>0</v>
      </c>
      <c r="I34" s="182">
        <f>ROUND(G34*H34,2)</f>
        <v>0</v>
      </c>
      <c r="J34" s="183">
        <v>0.0035</v>
      </c>
      <c r="K34" s="181">
        <f>G34*J34</f>
        <v>0.10981250000000001</v>
      </c>
      <c r="L34" s="183">
        <v>0</v>
      </c>
      <c r="M34" s="181">
        <f>G34*L34</f>
        <v>0</v>
      </c>
      <c r="N34" s="184">
        <v>21</v>
      </c>
      <c r="O34" s="185">
        <v>32</v>
      </c>
      <c r="P34" s="186" t="s">
        <v>117</v>
      </c>
    </row>
    <row r="35" spans="1:16" s="14" customFormat="1" ht="13.5" customHeight="1">
      <c r="A35" s="167" t="s">
        <v>165</v>
      </c>
      <c r="B35" s="167" t="s">
        <v>112</v>
      </c>
      <c r="C35" s="167" t="s">
        <v>146</v>
      </c>
      <c r="D35" s="168" t="s">
        <v>166</v>
      </c>
      <c r="E35" s="169" t="s">
        <v>167</v>
      </c>
      <c r="F35" s="167" t="s">
        <v>131</v>
      </c>
      <c r="G35" s="170">
        <v>0.317</v>
      </c>
      <c r="H35" s="171">
        <v>0</v>
      </c>
      <c r="I35" s="171">
        <f>ROUND(G35*H35,2)</f>
        <v>0</v>
      </c>
      <c r="J35" s="172">
        <v>0</v>
      </c>
      <c r="K35" s="170">
        <f>G35*J35</f>
        <v>0</v>
      </c>
      <c r="L35" s="172">
        <v>0</v>
      </c>
      <c r="M35" s="170">
        <f>G35*L35</f>
        <v>0</v>
      </c>
      <c r="N35" s="173">
        <v>21</v>
      </c>
      <c r="O35" s="174">
        <v>16</v>
      </c>
      <c r="P35" s="14" t="s">
        <v>117</v>
      </c>
    </row>
    <row r="36" spans="2:16" s="136" customFormat="1" ht="12.75" customHeight="1">
      <c r="B36" s="141" t="s">
        <v>65</v>
      </c>
      <c r="D36" s="142" t="s">
        <v>168</v>
      </c>
      <c r="E36" s="142" t="s">
        <v>169</v>
      </c>
      <c r="I36" s="143">
        <f>SUM(I37:I45)</f>
        <v>0</v>
      </c>
      <c r="K36" s="144">
        <f>SUM(K37:K45)</f>
        <v>0.059255</v>
      </c>
      <c r="M36" s="144">
        <f>SUM(M37:M45)</f>
        <v>0</v>
      </c>
      <c r="P36" s="142" t="s">
        <v>111</v>
      </c>
    </row>
    <row r="37" spans="1:16" s="14" customFormat="1" ht="13.5" customHeight="1">
      <c r="A37" s="167" t="s">
        <v>170</v>
      </c>
      <c r="B37" s="167" t="s">
        <v>112</v>
      </c>
      <c r="C37" s="167" t="s">
        <v>168</v>
      </c>
      <c r="D37" s="168" t="s">
        <v>171</v>
      </c>
      <c r="E37" s="169" t="s">
        <v>172</v>
      </c>
      <c r="F37" s="167" t="s">
        <v>116</v>
      </c>
      <c r="G37" s="170">
        <v>10.3</v>
      </c>
      <c r="H37" s="171">
        <v>0</v>
      </c>
      <c r="I37" s="171">
        <f>ROUND(G37*H37,2)</f>
        <v>0</v>
      </c>
      <c r="J37" s="172">
        <v>0.0007</v>
      </c>
      <c r="K37" s="170">
        <f>G37*J37</f>
        <v>0.00721</v>
      </c>
      <c r="L37" s="172">
        <v>0</v>
      </c>
      <c r="M37" s="170">
        <f>G37*L37</f>
        <v>0</v>
      </c>
      <c r="N37" s="173">
        <v>21</v>
      </c>
      <c r="O37" s="174">
        <v>16</v>
      </c>
      <c r="P37" s="14" t="s">
        <v>117</v>
      </c>
    </row>
    <row r="38" spans="4:19" s="14" customFormat="1" ht="15.75" customHeight="1">
      <c r="D38" s="175"/>
      <c r="E38" s="176" t="s">
        <v>173</v>
      </c>
      <c r="G38" s="177">
        <v>8</v>
      </c>
      <c r="P38" s="175" t="s">
        <v>117</v>
      </c>
      <c r="Q38" s="175" t="s">
        <v>117</v>
      </c>
      <c r="R38" s="175" t="s">
        <v>121</v>
      </c>
      <c r="S38" s="175" t="s">
        <v>108</v>
      </c>
    </row>
    <row r="39" spans="4:19" s="14" customFormat="1" ht="15.75" customHeight="1">
      <c r="D39" s="175"/>
      <c r="E39" s="176" t="s">
        <v>174</v>
      </c>
      <c r="G39" s="177">
        <v>2.3</v>
      </c>
      <c r="P39" s="175" t="s">
        <v>117</v>
      </c>
      <c r="Q39" s="175" t="s">
        <v>117</v>
      </c>
      <c r="R39" s="175" t="s">
        <v>121</v>
      </c>
      <c r="S39" s="175" t="s">
        <v>108</v>
      </c>
    </row>
    <row r="40" spans="4:19" s="14" customFormat="1" ht="15.75" customHeight="1">
      <c r="D40" s="187"/>
      <c r="E40" s="188" t="s">
        <v>175</v>
      </c>
      <c r="G40" s="189">
        <v>10.3</v>
      </c>
      <c r="P40" s="187" t="s">
        <v>117</v>
      </c>
      <c r="Q40" s="187" t="s">
        <v>127</v>
      </c>
      <c r="R40" s="187" t="s">
        <v>121</v>
      </c>
      <c r="S40" s="187" t="s">
        <v>111</v>
      </c>
    </row>
    <row r="41" spans="1:16" s="14" customFormat="1" ht="13.5" customHeight="1">
      <c r="A41" s="178" t="s">
        <v>176</v>
      </c>
      <c r="B41" s="178" t="s">
        <v>151</v>
      </c>
      <c r="C41" s="178" t="s">
        <v>152</v>
      </c>
      <c r="D41" s="179" t="s">
        <v>177</v>
      </c>
      <c r="E41" s="180" t="s">
        <v>178</v>
      </c>
      <c r="F41" s="178" t="s">
        <v>116</v>
      </c>
      <c r="G41" s="181">
        <v>11.33</v>
      </c>
      <c r="H41" s="182">
        <v>0</v>
      </c>
      <c r="I41" s="182">
        <f>ROUND(G41*H41,2)</f>
        <v>0</v>
      </c>
      <c r="J41" s="183">
        <v>0.0041</v>
      </c>
      <c r="K41" s="181">
        <f>G41*J41</f>
        <v>0.046453</v>
      </c>
      <c r="L41" s="183">
        <v>0</v>
      </c>
      <c r="M41" s="181">
        <f>G41*L41</f>
        <v>0</v>
      </c>
      <c r="N41" s="184">
        <v>21</v>
      </c>
      <c r="O41" s="185">
        <v>32</v>
      </c>
      <c r="P41" s="186" t="s">
        <v>117</v>
      </c>
    </row>
    <row r="42" spans="1:16" s="14" customFormat="1" ht="13.5" customHeight="1">
      <c r="A42" s="167" t="s">
        <v>179</v>
      </c>
      <c r="B42" s="167" t="s">
        <v>112</v>
      </c>
      <c r="C42" s="167" t="s">
        <v>168</v>
      </c>
      <c r="D42" s="168" t="s">
        <v>180</v>
      </c>
      <c r="E42" s="169" t="s">
        <v>181</v>
      </c>
      <c r="F42" s="167" t="s">
        <v>182</v>
      </c>
      <c r="G42" s="170">
        <v>27.84</v>
      </c>
      <c r="H42" s="171">
        <v>0</v>
      </c>
      <c r="I42" s="171">
        <f>ROUND(G42*H42,2)</f>
        <v>0</v>
      </c>
      <c r="J42" s="172">
        <v>5E-05</v>
      </c>
      <c r="K42" s="170">
        <f>G42*J42</f>
        <v>0.001392</v>
      </c>
      <c r="L42" s="172">
        <v>0</v>
      </c>
      <c r="M42" s="170">
        <f>G42*L42</f>
        <v>0</v>
      </c>
      <c r="N42" s="173">
        <v>21</v>
      </c>
      <c r="O42" s="174">
        <v>16</v>
      </c>
      <c r="P42" s="14" t="s">
        <v>117</v>
      </c>
    </row>
    <row r="43" spans="1:16" s="14" customFormat="1" ht="13.5" customHeight="1">
      <c r="A43" s="178" t="s">
        <v>183</v>
      </c>
      <c r="B43" s="178" t="s">
        <v>151</v>
      </c>
      <c r="C43" s="178" t="s">
        <v>152</v>
      </c>
      <c r="D43" s="179" t="s">
        <v>184</v>
      </c>
      <c r="E43" s="180" t="s">
        <v>185</v>
      </c>
      <c r="F43" s="178" t="s">
        <v>116</v>
      </c>
      <c r="G43" s="181">
        <v>2.8</v>
      </c>
      <c r="H43" s="182">
        <v>0</v>
      </c>
      <c r="I43" s="182">
        <f>ROUND(G43*H43,2)</f>
        <v>0</v>
      </c>
      <c r="J43" s="183">
        <v>0.0015</v>
      </c>
      <c r="K43" s="181">
        <f>G43*J43</f>
        <v>0.0042</v>
      </c>
      <c r="L43" s="183">
        <v>0</v>
      </c>
      <c r="M43" s="181">
        <f>G43*L43</f>
        <v>0</v>
      </c>
      <c r="N43" s="184">
        <v>21</v>
      </c>
      <c r="O43" s="185">
        <v>32</v>
      </c>
      <c r="P43" s="186" t="s">
        <v>117</v>
      </c>
    </row>
    <row r="44" spans="4:19" s="14" customFormat="1" ht="15.75" customHeight="1">
      <c r="D44" s="175"/>
      <c r="E44" s="176" t="s">
        <v>186</v>
      </c>
      <c r="G44" s="177">
        <v>2.8</v>
      </c>
      <c r="P44" s="175" t="s">
        <v>117</v>
      </c>
      <c r="Q44" s="175" t="s">
        <v>117</v>
      </c>
      <c r="R44" s="175" t="s">
        <v>121</v>
      </c>
      <c r="S44" s="175" t="s">
        <v>111</v>
      </c>
    </row>
    <row r="45" spans="1:16" s="14" customFormat="1" ht="13.5" customHeight="1">
      <c r="A45" s="167" t="s">
        <v>187</v>
      </c>
      <c r="B45" s="167" t="s">
        <v>112</v>
      </c>
      <c r="C45" s="167" t="s">
        <v>168</v>
      </c>
      <c r="D45" s="168" t="s">
        <v>188</v>
      </c>
      <c r="E45" s="169" t="s">
        <v>189</v>
      </c>
      <c r="F45" s="167" t="s">
        <v>131</v>
      </c>
      <c r="G45" s="170">
        <v>0.059</v>
      </c>
      <c r="H45" s="171">
        <v>0</v>
      </c>
      <c r="I45" s="171">
        <f>ROUND(G45*H45,2)</f>
        <v>0</v>
      </c>
      <c r="J45" s="172">
        <v>0</v>
      </c>
      <c r="K45" s="170">
        <f>G45*J45</f>
        <v>0</v>
      </c>
      <c r="L45" s="172">
        <v>0</v>
      </c>
      <c r="M45" s="170">
        <f>G45*L45</f>
        <v>0</v>
      </c>
      <c r="N45" s="173">
        <v>21</v>
      </c>
      <c r="O45" s="174">
        <v>16</v>
      </c>
      <c r="P45" s="14" t="s">
        <v>117</v>
      </c>
    </row>
    <row r="46" spans="2:16" s="136" customFormat="1" ht="12.75" customHeight="1">
      <c r="B46" s="141" t="s">
        <v>65</v>
      </c>
      <c r="D46" s="142" t="s">
        <v>190</v>
      </c>
      <c r="E46" s="142" t="s">
        <v>191</v>
      </c>
      <c r="I46" s="143">
        <f>SUM(I47:I49)</f>
        <v>0</v>
      </c>
      <c r="K46" s="144">
        <f>SUM(K47:K49)</f>
        <v>0.441936</v>
      </c>
      <c r="M46" s="144">
        <f>SUM(M47:M49)</f>
        <v>0</v>
      </c>
      <c r="P46" s="142" t="s">
        <v>111</v>
      </c>
    </row>
    <row r="47" spans="1:16" s="14" customFormat="1" ht="13.5" customHeight="1">
      <c r="A47" s="167" t="s">
        <v>192</v>
      </c>
      <c r="B47" s="167" t="s">
        <v>112</v>
      </c>
      <c r="C47" s="167" t="s">
        <v>190</v>
      </c>
      <c r="D47" s="168" t="s">
        <v>193</v>
      </c>
      <c r="E47" s="169" t="s">
        <v>194</v>
      </c>
      <c r="F47" s="167" t="s">
        <v>116</v>
      </c>
      <c r="G47" s="170">
        <v>12</v>
      </c>
      <c r="H47" s="171">
        <v>0</v>
      </c>
      <c r="I47" s="171">
        <f>ROUND(G47*H47,2)</f>
        <v>0</v>
      </c>
      <c r="J47" s="172">
        <v>0</v>
      </c>
      <c r="K47" s="170">
        <f>G47*J47</f>
        <v>0</v>
      </c>
      <c r="L47" s="172">
        <v>0</v>
      </c>
      <c r="M47" s="170">
        <f>G47*L47</f>
        <v>0</v>
      </c>
      <c r="N47" s="173">
        <v>21</v>
      </c>
      <c r="O47" s="174">
        <v>16</v>
      </c>
      <c r="P47" s="14" t="s">
        <v>117</v>
      </c>
    </row>
    <row r="48" spans="1:16" s="14" customFormat="1" ht="13.5" customHeight="1">
      <c r="A48" s="178" t="s">
        <v>195</v>
      </c>
      <c r="B48" s="178" t="s">
        <v>151</v>
      </c>
      <c r="C48" s="178" t="s">
        <v>152</v>
      </c>
      <c r="D48" s="179" t="s">
        <v>196</v>
      </c>
      <c r="E48" s="180" t="s">
        <v>197</v>
      </c>
      <c r="F48" s="178" t="s">
        <v>116</v>
      </c>
      <c r="G48" s="181">
        <v>12.96</v>
      </c>
      <c r="H48" s="182">
        <v>0</v>
      </c>
      <c r="I48" s="182">
        <f>ROUND(G48*H48,2)</f>
        <v>0</v>
      </c>
      <c r="J48" s="183">
        <v>0.0341</v>
      </c>
      <c r="K48" s="181">
        <f>G48*J48</f>
        <v>0.441936</v>
      </c>
      <c r="L48" s="183">
        <v>0</v>
      </c>
      <c r="M48" s="181">
        <f>G48*L48</f>
        <v>0</v>
      </c>
      <c r="N48" s="184">
        <v>21</v>
      </c>
      <c r="O48" s="185">
        <v>32</v>
      </c>
      <c r="P48" s="186" t="s">
        <v>117</v>
      </c>
    </row>
    <row r="49" spans="1:16" s="14" customFormat="1" ht="13.5" customHeight="1">
      <c r="A49" s="167" t="s">
        <v>198</v>
      </c>
      <c r="B49" s="167" t="s">
        <v>112</v>
      </c>
      <c r="C49" s="167" t="s">
        <v>190</v>
      </c>
      <c r="D49" s="168" t="s">
        <v>199</v>
      </c>
      <c r="E49" s="169" t="s">
        <v>200</v>
      </c>
      <c r="F49" s="167" t="s">
        <v>131</v>
      </c>
      <c r="G49" s="170">
        <v>0.442</v>
      </c>
      <c r="H49" s="171">
        <v>0</v>
      </c>
      <c r="I49" s="171">
        <f>ROUND(G49*H49,2)</f>
        <v>0</v>
      </c>
      <c r="J49" s="172">
        <v>0</v>
      </c>
      <c r="K49" s="170">
        <f>G49*J49</f>
        <v>0</v>
      </c>
      <c r="L49" s="172">
        <v>0</v>
      </c>
      <c r="M49" s="170">
        <f>G49*L49</f>
        <v>0</v>
      </c>
      <c r="N49" s="173">
        <v>21</v>
      </c>
      <c r="O49" s="174">
        <v>16</v>
      </c>
      <c r="P49" s="14" t="s">
        <v>117</v>
      </c>
    </row>
    <row r="50" spans="2:16" s="136" customFormat="1" ht="12.75" customHeight="1">
      <c r="B50" s="141" t="s">
        <v>65</v>
      </c>
      <c r="D50" s="142" t="s">
        <v>201</v>
      </c>
      <c r="E50" s="142" t="s">
        <v>202</v>
      </c>
      <c r="I50" s="143">
        <f>SUM(I51:I55)</f>
        <v>0</v>
      </c>
      <c r="K50" s="144">
        <f>SUM(K51:K55)</f>
        <v>0.704</v>
      </c>
      <c r="M50" s="144">
        <f>SUM(M51:M55)</f>
        <v>0.286</v>
      </c>
      <c r="P50" s="142" t="s">
        <v>111</v>
      </c>
    </row>
    <row r="51" spans="1:16" s="14" customFormat="1" ht="13.5" customHeight="1">
      <c r="A51" s="167" t="s">
        <v>203</v>
      </c>
      <c r="B51" s="167" t="s">
        <v>112</v>
      </c>
      <c r="C51" s="167" t="s">
        <v>201</v>
      </c>
      <c r="D51" s="168" t="s">
        <v>204</v>
      </c>
      <c r="E51" s="169" t="s">
        <v>205</v>
      </c>
      <c r="F51" s="167" t="s">
        <v>116</v>
      </c>
      <c r="G51" s="170">
        <v>20</v>
      </c>
      <c r="H51" s="171">
        <v>0</v>
      </c>
      <c r="I51" s="171">
        <f>ROUND(G51*H51,2)</f>
        <v>0</v>
      </c>
      <c r="J51" s="172">
        <v>0.0001</v>
      </c>
      <c r="K51" s="170">
        <f>G51*J51</f>
        <v>0.002</v>
      </c>
      <c r="L51" s="172">
        <v>0</v>
      </c>
      <c r="M51" s="170">
        <f>G51*L51</f>
        <v>0</v>
      </c>
      <c r="N51" s="173">
        <v>21</v>
      </c>
      <c r="O51" s="174">
        <v>16</v>
      </c>
      <c r="P51" s="14" t="s">
        <v>117</v>
      </c>
    </row>
    <row r="52" spans="1:16" s="14" customFormat="1" ht="24" customHeight="1">
      <c r="A52" s="167" t="s">
        <v>206</v>
      </c>
      <c r="B52" s="167" t="s">
        <v>112</v>
      </c>
      <c r="C52" s="167" t="s">
        <v>201</v>
      </c>
      <c r="D52" s="168" t="s">
        <v>207</v>
      </c>
      <c r="E52" s="169" t="s">
        <v>208</v>
      </c>
      <c r="F52" s="167" t="s">
        <v>116</v>
      </c>
      <c r="G52" s="170">
        <v>20</v>
      </c>
      <c r="H52" s="171">
        <v>0</v>
      </c>
      <c r="I52" s="171">
        <f>ROUND(G52*H52,2)</f>
        <v>0</v>
      </c>
      <c r="J52" s="172">
        <v>0.01755</v>
      </c>
      <c r="K52" s="170">
        <f>G52*J52</f>
        <v>0.351</v>
      </c>
      <c r="L52" s="172">
        <v>0</v>
      </c>
      <c r="M52" s="170">
        <f>G52*L52</f>
        <v>0</v>
      </c>
      <c r="N52" s="173">
        <v>21</v>
      </c>
      <c r="O52" s="174">
        <v>16</v>
      </c>
      <c r="P52" s="14" t="s">
        <v>117</v>
      </c>
    </row>
    <row r="53" spans="1:16" s="14" customFormat="1" ht="13.5" customHeight="1">
      <c r="A53" s="167" t="s">
        <v>209</v>
      </c>
      <c r="B53" s="167" t="s">
        <v>112</v>
      </c>
      <c r="C53" s="167" t="s">
        <v>201</v>
      </c>
      <c r="D53" s="168" t="s">
        <v>210</v>
      </c>
      <c r="E53" s="169" t="s">
        <v>211</v>
      </c>
      <c r="F53" s="167" t="s">
        <v>116</v>
      </c>
      <c r="G53" s="170">
        <v>20</v>
      </c>
      <c r="H53" s="171">
        <v>0</v>
      </c>
      <c r="I53" s="171">
        <f>ROUND(G53*H53,2)</f>
        <v>0</v>
      </c>
      <c r="J53" s="172">
        <v>0.01755</v>
      </c>
      <c r="K53" s="170">
        <f>G53*J53</f>
        <v>0.351</v>
      </c>
      <c r="L53" s="172">
        <v>0</v>
      </c>
      <c r="M53" s="170">
        <f>G53*L53</f>
        <v>0</v>
      </c>
      <c r="N53" s="173">
        <v>21</v>
      </c>
      <c r="O53" s="174">
        <v>16</v>
      </c>
      <c r="P53" s="14" t="s">
        <v>117</v>
      </c>
    </row>
    <row r="54" spans="1:16" s="14" customFormat="1" ht="24" customHeight="1">
      <c r="A54" s="167" t="s">
        <v>212</v>
      </c>
      <c r="B54" s="167" t="s">
        <v>112</v>
      </c>
      <c r="C54" s="167" t="s">
        <v>201</v>
      </c>
      <c r="D54" s="168" t="s">
        <v>213</v>
      </c>
      <c r="E54" s="169" t="s">
        <v>214</v>
      </c>
      <c r="F54" s="167" t="s">
        <v>116</v>
      </c>
      <c r="G54" s="170">
        <v>11</v>
      </c>
      <c r="H54" s="171">
        <v>0</v>
      </c>
      <c r="I54" s="171">
        <f>ROUND(G54*H54,2)</f>
        <v>0</v>
      </c>
      <c r="J54" s="172">
        <v>0</v>
      </c>
      <c r="K54" s="170">
        <f>G54*J54</f>
        <v>0</v>
      </c>
      <c r="L54" s="172">
        <v>0.026</v>
      </c>
      <c r="M54" s="170">
        <f>G54*L54</f>
        <v>0.286</v>
      </c>
      <c r="N54" s="173">
        <v>21</v>
      </c>
      <c r="O54" s="174">
        <v>16</v>
      </c>
      <c r="P54" s="14" t="s">
        <v>117</v>
      </c>
    </row>
    <row r="55" spans="1:16" s="14" customFormat="1" ht="13.5" customHeight="1">
      <c r="A55" s="167" t="s">
        <v>215</v>
      </c>
      <c r="B55" s="167" t="s">
        <v>112</v>
      </c>
      <c r="C55" s="167" t="s">
        <v>201</v>
      </c>
      <c r="D55" s="168" t="s">
        <v>216</v>
      </c>
      <c r="E55" s="169" t="s">
        <v>217</v>
      </c>
      <c r="F55" s="167" t="s">
        <v>131</v>
      </c>
      <c r="G55" s="170">
        <v>0.704</v>
      </c>
      <c r="H55" s="171">
        <v>0</v>
      </c>
      <c r="I55" s="171">
        <f>ROUND(G55*H55,2)</f>
        <v>0</v>
      </c>
      <c r="J55" s="172">
        <v>0</v>
      </c>
      <c r="K55" s="170">
        <f>G55*J55</f>
        <v>0</v>
      </c>
      <c r="L55" s="172">
        <v>0</v>
      </c>
      <c r="M55" s="170">
        <f>G55*L55</f>
        <v>0</v>
      </c>
      <c r="N55" s="173">
        <v>21</v>
      </c>
      <c r="O55" s="174">
        <v>16</v>
      </c>
      <c r="P55" s="14" t="s">
        <v>117</v>
      </c>
    </row>
    <row r="56" spans="2:16" s="136" customFormat="1" ht="12.75" customHeight="1">
      <c r="B56" s="141" t="s">
        <v>65</v>
      </c>
      <c r="D56" s="142" t="s">
        <v>218</v>
      </c>
      <c r="E56" s="142" t="s">
        <v>219</v>
      </c>
      <c r="I56" s="143">
        <f>SUM(I57:I63)</f>
        <v>0</v>
      </c>
      <c r="K56" s="144">
        <f>SUM(K57:K63)</f>
        <v>0.22214799999999996</v>
      </c>
      <c r="M56" s="144">
        <f>SUM(M57:M63)</f>
        <v>0.118638</v>
      </c>
      <c r="P56" s="142" t="s">
        <v>111</v>
      </c>
    </row>
    <row r="57" spans="1:16" s="14" customFormat="1" ht="13.5" customHeight="1">
      <c r="A57" s="167" t="s">
        <v>220</v>
      </c>
      <c r="B57" s="167" t="s">
        <v>112</v>
      </c>
      <c r="C57" s="167" t="s">
        <v>218</v>
      </c>
      <c r="D57" s="168" t="s">
        <v>221</v>
      </c>
      <c r="E57" s="169" t="s">
        <v>222</v>
      </c>
      <c r="F57" s="167" t="s">
        <v>182</v>
      </c>
      <c r="G57" s="170">
        <v>87.88</v>
      </c>
      <c r="H57" s="171">
        <v>0</v>
      </c>
      <c r="I57" s="171">
        <f>ROUND(G57*H57,2)</f>
        <v>0</v>
      </c>
      <c r="J57" s="172">
        <v>0</v>
      </c>
      <c r="K57" s="170">
        <f>G57*J57</f>
        <v>0</v>
      </c>
      <c r="L57" s="172">
        <v>0.00135</v>
      </c>
      <c r="M57" s="170">
        <f>G57*L57</f>
        <v>0.118638</v>
      </c>
      <c r="N57" s="173">
        <v>21</v>
      </c>
      <c r="O57" s="174">
        <v>16</v>
      </c>
      <c r="P57" s="14" t="s">
        <v>117</v>
      </c>
    </row>
    <row r="58" spans="4:19" s="14" customFormat="1" ht="15.75" customHeight="1">
      <c r="D58" s="175"/>
      <c r="E58" s="176" t="s">
        <v>223</v>
      </c>
      <c r="G58" s="177">
        <v>87.88</v>
      </c>
      <c r="P58" s="175" t="s">
        <v>117</v>
      </c>
      <c r="Q58" s="175" t="s">
        <v>117</v>
      </c>
      <c r="R58" s="175" t="s">
        <v>121</v>
      </c>
      <c r="S58" s="175" t="s">
        <v>111</v>
      </c>
    </row>
    <row r="59" spans="1:16" s="14" customFormat="1" ht="13.5" customHeight="1">
      <c r="A59" s="167" t="s">
        <v>224</v>
      </c>
      <c r="B59" s="167" t="s">
        <v>112</v>
      </c>
      <c r="C59" s="167" t="s">
        <v>218</v>
      </c>
      <c r="D59" s="168" t="s">
        <v>225</v>
      </c>
      <c r="E59" s="169" t="s">
        <v>226</v>
      </c>
      <c r="F59" s="167" t="s">
        <v>182</v>
      </c>
      <c r="G59" s="170">
        <v>55.8</v>
      </c>
      <c r="H59" s="171">
        <v>0</v>
      </c>
      <c r="I59" s="171">
        <f>ROUND(G59*H59,2)</f>
        <v>0</v>
      </c>
      <c r="J59" s="172">
        <v>0.00273</v>
      </c>
      <c r="K59" s="170">
        <f>G59*J59</f>
        <v>0.15233399999999997</v>
      </c>
      <c r="L59" s="172">
        <v>0</v>
      </c>
      <c r="M59" s="170">
        <f>G59*L59</f>
        <v>0</v>
      </c>
      <c r="N59" s="173">
        <v>21</v>
      </c>
      <c r="O59" s="174">
        <v>16</v>
      </c>
      <c r="P59" s="14" t="s">
        <v>117</v>
      </c>
    </row>
    <row r="60" spans="1:16" s="14" customFormat="1" ht="13.5" customHeight="1">
      <c r="A60" s="167" t="s">
        <v>227</v>
      </c>
      <c r="B60" s="167" t="s">
        <v>112</v>
      </c>
      <c r="C60" s="167" t="s">
        <v>218</v>
      </c>
      <c r="D60" s="168" t="s">
        <v>228</v>
      </c>
      <c r="E60" s="169" t="s">
        <v>229</v>
      </c>
      <c r="F60" s="167" t="s">
        <v>182</v>
      </c>
      <c r="G60" s="170">
        <v>6.3</v>
      </c>
      <c r="H60" s="171">
        <v>0</v>
      </c>
      <c r="I60" s="171">
        <f>ROUND(G60*H60,2)</f>
        <v>0</v>
      </c>
      <c r="J60" s="172">
        <v>0.00165</v>
      </c>
      <c r="K60" s="170">
        <f>G60*J60</f>
        <v>0.010395</v>
      </c>
      <c r="L60" s="172">
        <v>0</v>
      </c>
      <c r="M60" s="170">
        <f>G60*L60</f>
        <v>0</v>
      </c>
      <c r="N60" s="173">
        <v>21</v>
      </c>
      <c r="O60" s="174">
        <v>16</v>
      </c>
      <c r="P60" s="14" t="s">
        <v>117</v>
      </c>
    </row>
    <row r="61" spans="1:16" s="14" customFormat="1" ht="13.5" customHeight="1">
      <c r="A61" s="167" t="s">
        <v>230</v>
      </c>
      <c r="B61" s="167" t="s">
        <v>112</v>
      </c>
      <c r="C61" s="167" t="s">
        <v>218</v>
      </c>
      <c r="D61" s="168" t="s">
        <v>231</v>
      </c>
      <c r="E61" s="169" t="s">
        <v>232</v>
      </c>
      <c r="F61" s="167" t="s">
        <v>182</v>
      </c>
      <c r="G61" s="170">
        <v>30.3</v>
      </c>
      <c r="H61" s="171">
        <v>0</v>
      </c>
      <c r="I61" s="171">
        <f>ROUND(G61*H61,2)</f>
        <v>0</v>
      </c>
      <c r="J61" s="172">
        <v>0.00165</v>
      </c>
      <c r="K61" s="170">
        <f>G61*J61</f>
        <v>0.049995</v>
      </c>
      <c r="L61" s="172">
        <v>0</v>
      </c>
      <c r="M61" s="170">
        <f>G61*L61</f>
        <v>0</v>
      </c>
      <c r="N61" s="173">
        <v>21</v>
      </c>
      <c r="O61" s="174">
        <v>16</v>
      </c>
      <c r="P61" s="14" t="s">
        <v>117</v>
      </c>
    </row>
    <row r="62" spans="1:16" s="14" customFormat="1" ht="13.5" customHeight="1">
      <c r="A62" s="167" t="s">
        <v>233</v>
      </c>
      <c r="B62" s="167" t="s">
        <v>112</v>
      </c>
      <c r="C62" s="167" t="s">
        <v>218</v>
      </c>
      <c r="D62" s="168" t="s">
        <v>234</v>
      </c>
      <c r="E62" s="169" t="s">
        <v>235</v>
      </c>
      <c r="F62" s="167" t="s">
        <v>182</v>
      </c>
      <c r="G62" s="170">
        <v>3.8</v>
      </c>
      <c r="H62" s="171">
        <v>0</v>
      </c>
      <c r="I62" s="171">
        <f>ROUND(G62*H62,2)</f>
        <v>0</v>
      </c>
      <c r="J62" s="172">
        <v>0.00248</v>
      </c>
      <c r="K62" s="170">
        <f>G62*J62</f>
        <v>0.009424</v>
      </c>
      <c r="L62" s="172">
        <v>0</v>
      </c>
      <c r="M62" s="170">
        <f>G62*L62</f>
        <v>0</v>
      </c>
      <c r="N62" s="173">
        <v>21</v>
      </c>
      <c r="O62" s="174">
        <v>16</v>
      </c>
      <c r="P62" s="14" t="s">
        <v>117</v>
      </c>
    </row>
    <row r="63" spans="1:16" s="14" customFormat="1" ht="13.5" customHeight="1">
      <c r="A63" s="167" t="s">
        <v>236</v>
      </c>
      <c r="B63" s="167" t="s">
        <v>112</v>
      </c>
      <c r="C63" s="167" t="s">
        <v>218</v>
      </c>
      <c r="D63" s="168" t="s">
        <v>237</v>
      </c>
      <c r="E63" s="169" t="s">
        <v>238</v>
      </c>
      <c r="F63" s="167" t="s">
        <v>131</v>
      </c>
      <c r="G63" s="170">
        <v>0.222</v>
      </c>
      <c r="H63" s="171">
        <v>0</v>
      </c>
      <c r="I63" s="171">
        <f>ROUND(G63*H63,2)</f>
        <v>0</v>
      </c>
      <c r="J63" s="172">
        <v>0</v>
      </c>
      <c r="K63" s="170">
        <f>G63*J63</f>
        <v>0</v>
      </c>
      <c r="L63" s="172">
        <v>0</v>
      </c>
      <c r="M63" s="170">
        <f>G63*L63</f>
        <v>0</v>
      </c>
      <c r="N63" s="173">
        <v>21</v>
      </c>
      <c r="O63" s="174">
        <v>16</v>
      </c>
      <c r="P63" s="14" t="s">
        <v>117</v>
      </c>
    </row>
    <row r="64" spans="2:16" s="136" customFormat="1" ht="12.75" customHeight="1">
      <c r="B64" s="141" t="s">
        <v>65</v>
      </c>
      <c r="D64" s="142" t="s">
        <v>239</v>
      </c>
      <c r="E64" s="142" t="s">
        <v>240</v>
      </c>
      <c r="I64" s="143">
        <f>SUM(I65:I68)</f>
        <v>0</v>
      </c>
      <c r="K64" s="144">
        <f>SUM(K65:K68)</f>
        <v>0.4085</v>
      </c>
      <c r="M64" s="144">
        <f>SUM(M65:M68)</f>
        <v>0.4085</v>
      </c>
      <c r="P64" s="142" t="s">
        <v>111</v>
      </c>
    </row>
    <row r="65" spans="1:16" s="14" customFormat="1" ht="13.5" customHeight="1">
      <c r="A65" s="167" t="s">
        <v>241</v>
      </c>
      <c r="B65" s="167" t="s">
        <v>112</v>
      </c>
      <c r="C65" s="167" t="s">
        <v>239</v>
      </c>
      <c r="D65" s="168" t="s">
        <v>242</v>
      </c>
      <c r="E65" s="169" t="s">
        <v>243</v>
      </c>
      <c r="F65" s="167" t="s">
        <v>116</v>
      </c>
      <c r="G65" s="170">
        <v>43</v>
      </c>
      <c r="H65" s="171">
        <v>0</v>
      </c>
      <c r="I65" s="171">
        <f>ROUND(G65*H65,2)</f>
        <v>0</v>
      </c>
      <c r="J65" s="172">
        <v>0</v>
      </c>
      <c r="K65" s="170">
        <f>G65*J65</f>
        <v>0</v>
      </c>
      <c r="L65" s="172">
        <v>0.0095</v>
      </c>
      <c r="M65" s="170">
        <f>G65*L65</f>
        <v>0.4085</v>
      </c>
      <c r="N65" s="173">
        <v>21</v>
      </c>
      <c r="O65" s="174">
        <v>16</v>
      </c>
      <c r="P65" s="14" t="s">
        <v>117</v>
      </c>
    </row>
    <row r="66" spans="1:16" s="14" customFormat="1" ht="23.25" customHeight="1">
      <c r="A66" s="167" t="s">
        <v>244</v>
      </c>
      <c r="B66" s="167" t="s">
        <v>112</v>
      </c>
      <c r="C66" s="167" t="s">
        <v>239</v>
      </c>
      <c r="D66" s="168" t="s">
        <v>245</v>
      </c>
      <c r="E66" s="169" t="s">
        <v>246</v>
      </c>
      <c r="F66" s="167" t="s">
        <v>116</v>
      </c>
      <c r="G66" s="170">
        <v>43</v>
      </c>
      <c r="H66" s="171">
        <v>0</v>
      </c>
      <c r="I66" s="171">
        <f>ROUND(G66*H66,2)</f>
        <v>0</v>
      </c>
      <c r="J66" s="172">
        <v>0</v>
      </c>
      <c r="K66" s="170">
        <f>G66*J66</f>
        <v>0</v>
      </c>
      <c r="L66" s="172">
        <v>0</v>
      </c>
      <c r="M66" s="170">
        <f>G66*L66</f>
        <v>0</v>
      </c>
      <c r="N66" s="173">
        <v>21</v>
      </c>
      <c r="O66" s="174">
        <v>16</v>
      </c>
      <c r="P66" s="14" t="s">
        <v>117</v>
      </c>
    </row>
    <row r="67" spans="1:16" s="169" customFormat="1" ht="23.25" customHeight="1">
      <c r="A67" s="201" t="s">
        <v>247</v>
      </c>
      <c r="B67" s="201" t="s">
        <v>112</v>
      </c>
      <c r="C67" s="201" t="s">
        <v>239</v>
      </c>
      <c r="D67" s="202" t="s">
        <v>248</v>
      </c>
      <c r="E67" s="169" t="s">
        <v>295</v>
      </c>
      <c r="F67" s="201" t="s">
        <v>116</v>
      </c>
      <c r="G67" s="203">
        <v>43</v>
      </c>
      <c r="H67" s="204">
        <v>0</v>
      </c>
      <c r="I67" s="204">
        <f>ROUND(G67*H67,2)</f>
        <v>0</v>
      </c>
      <c r="J67" s="205">
        <v>0.0095</v>
      </c>
      <c r="K67" s="203">
        <f>G67*J67</f>
        <v>0.4085</v>
      </c>
      <c r="L67" s="205">
        <v>0</v>
      </c>
      <c r="M67" s="203">
        <f>G67*L67</f>
        <v>0</v>
      </c>
      <c r="N67" s="206">
        <v>21</v>
      </c>
      <c r="O67" s="207">
        <v>16</v>
      </c>
      <c r="P67" s="169" t="s">
        <v>117</v>
      </c>
    </row>
    <row r="68" spans="1:16" s="14" customFormat="1" ht="13.5" customHeight="1">
      <c r="A68" s="167" t="s">
        <v>249</v>
      </c>
      <c r="B68" s="167" t="s">
        <v>112</v>
      </c>
      <c r="C68" s="167" t="s">
        <v>239</v>
      </c>
      <c r="D68" s="168" t="s">
        <v>250</v>
      </c>
      <c r="E68" s="169" t="s">
        <v>251</v>
      </c>
      <c r="F68" s="167" t="s">
        <v>131</v>
      </c>
      <c r="G68" s="170">
        <v>0.409</v>
      </c>
      <c r="H68" s="171">
        <v>0</v>
      </c>
      <c r="I68" s="171">
        <f>ROUND(G68*H68,2)</f>
        <v>0</v>
      </c>
      <c r="J68" s="172">
        <v>0</v>
      </c>
      <c r="K68" s="170">
        <f>G68*J68</f>
        <v>0</v>
      </c>
      <c r="L68" s="172">
        <v>0</v>
      </c>
      <c r="M68" s="170">
        <f>G68*L68</f>
        <v>0</v>
      </c>
      <c r="N68" s="173">
        <v>21</v>
      </c>
      <c r="O68" s="174">
        <v>16</v>
      </c>
      <c r="P68" s="14" t="s">
        <v>117</v>
      </c>
    </row>
    <row r="69" spans="2:16" s="136" customFormat="1" ht="12.75" customHeight="1">
      <c r="B69" s="141" t="s">
        <v>65</v>
      </c>
      <c r="D69" s="142" t="s">
        <v>252</v>
      </c>
      <c r="E69" s="142" t="s">
        <v>253</v>
      </c>
      <c r="I69" s="143">
        <f>SUM(I70:I76)</f>
        <v>0</v>
      </c>
      <c r="K69" s="144">
        <f>SUM(K70:K76)</f>
        <v>0.32435690000000006</v>
      </c>
      <c r="M69" s="144">
        <f>SUM(M70:M76)</f>
        <v>3.25</v>
      </c>
      <c r="P69" s="142" t="s">
        <v>111</v>
      </c>
    </row>
    <row r="70" spans="1:16" s="14" customFormat="1" ht="13.5" customHeight="1">
      <c r="A70" s="167" t="s">
        <v>254</v>
      </c>
      <c r="B70" s="167" t="s">
        <v>112</v>
      </c>
      <c r="C70" s="167" t="s">
        <v>252</v>
      </c>
      <c r="D70" s="168" t="s">
        <v>255</v>
      </c>
      <c r="E70" s="169" t="s">
        <v>256</v>
      </c>
      <c r="F70" s="167" t="s">
        <v>116</v>
      </c>
      <c r="G70" s="170">
        <v>34.1</v>
      </c>
      <c r="H70" s="171">
        <v>0</v>
      </c>
      <c r="I70" s="171">
        <f>ROUND(G70*H70,2)</f>
        <v>0</v>
      </c>
      <c r="J70" s="172">
        <v>0.00086</v>
      </c>
      <c r="K70" s="170">
        <f>G70*J70</f>
        <v>0.029326</v>
      </c>
      <c r="L70" s="172">
        <v>0</v>
      </c>
      <c r="M70" s="170">
        <f>G70*L70</f>
        <v>0</v>
      </c>
      <c r="N70" s="173">
        <v>21</v>
      </c>
      <c r="O70" s="174">
        <v>16</v>
      </c>
      <c r="P70" s="14" t="s">
        <v>117</v>
      </c>
    </row>
    <row r="71" spans="1:16" s="14" customFormat="1" ht="13.5" customHeight="1">
      <c r="A71" s="167" t="s">
        <v>257</v>
      </c>
      <c r="B71" s="167" t="s">
        <v>112</v>
      </c>
      <c r="C71" s="167" t="s">
        <v>252</v>
      </c>
      <c r="D71" s="168" t="s">
        <v>258</v>
      </c>
      <c r="E71" s="169" t="s">
        <v>259</v>
      </c>
      <c r="F71" s="167" t="s">
        <v>116</v>
      </c>
      <c r="G71" s="170">
        <v>50</v>
      </c>
      <c r="H71" s="171">
        <v>0</v>
      </c>
      <c r="I71" s="171">
        <f>ROUND(G71*H71,2)</f>
        <v>0</v>
      </c>
      <c r="J71" s="172">
        <v>0</v>
      </c>
      <c r="K71" s="170">
        <f>G71*J71</f>
        <v>0</v>
      </c>
      <c r="L71" s="172">
        <v>0.065</v>
      </c>
      <c r="M71" s="170">
        <f>G71*L71</f>
        <v>3.25</v>
      </c>
      <c r="N71" s="173">
        <v>21</v>
      </c>
      <c r="O71" s="174">
        <v>16</v>
      </c>
      <c r="P71" s="14" t="s">
        <v>117</v>
      </c>
    </row>
    <row r="72" spans="1:16" s="14" customFormat="1" ht="13.5" customHeight="1">
      <c r="A72" s="167" t="s">
        <v>260</v>
      </c>
      <c r="B72" s="167" t="s">
        <v>112</v>
      </c>
      <c r="C72" s="167" t="s">
        <v>252</v>
      </c>
      <c r="D72" s="168" t="s">
        <v>261</v>
      </c>
      <c r="E72" s="169" t="s">
        <v>262</v>
      </c>
      <c r="F72" s="167" t="s">
        <v>263</v>
      </c>
      <c r="G72" s="170">
        <v>280.618</v>
      </c>
      <c r="H72" s="171">
        <v>0</v>
      </c>
      <c r="I72" s="171">
        <f>ROUND(G72*H72,2)</f>
        <v>0</v>
      </c>
      <c r="J72" s="172">
        <v>5E-05</v>
      </c>
      <c r="K72" s="170">
        <f>G72*J72</f>
        <v>0.0140309</v>
      </c>
      <c r="L72" s="172">
        <v>0</v>
      </c>
      <c r="M72" s="170">
        <f>G72*L72</f>
        <v>0</v>
      </c>
      <c r="N72" s="173">
        <v>21</v>
      </c>
      <c r="O72" s="174">
        <v>16</v>
      </c>
      <c r="P72" s="14" t="s">
        <v>117</v>
      </c>
    </row>
    <row r="73" spans="4:19" s="14" customFormat="1" ht="15.75" customHeight="1">
      <c r="D73" s="175"/>
      <c r="E73" s="176" t="s">
        <v>264</v>
      </c>
      <c r="G73" s="177">
        <v>280.618</v>
      </c>
      <c r="P73" s="175" t="s">
        <v>117</v>
      </c>
      <c r="Q73" s="175" t="s">
        <v>117</v>
      </c>
      <c r="R73" s="175" t="s">
        <v>121</v>
      </c>
      <c r="S73" s="175" t="s">
        <v>111</v>
      </c>
    </row>
    <row r="74" spans="1:16" s="14" customFormat="1" ht="13.5" customHeight="1">
      <c r="A74" s="178" t="s">
        <v>265</v>
      </c>
      <c r="B74" s="178" t="s">
        <v>151</v>
      </c>
      <c r="C74" s="178" t="s">
        <v>152</v>
      </c>
      <c r="D74" s="179" t="s">
        <v>266</v>
      </c>
      <c r="E74" s="180" t="s">
        <v>267</v>
      </c>
      <c r="F74" s="178" t="s">
        <v>131</v>
      </c>
      <c r="G74" s="181">
        <v>0.281</v>
      </c>
      <c r="H74" s="182">
        <v>0</v>
      </c>
      <c r="I74" s="182">
        <f>ROUND(G74*H74,2)</f>
        <v>0</v>
      </c>
      <c r="J74" s="183">
        <v>1</v>
      </c>
      <c r="K74" s="181">
        <f>G74*J74</f>
        <v>0.281</v>
      </c>
      <c r="L74" s="183">
        <v>0</v>
      </c>
      <c r="M74" s="181">
        <f>G74*L74</f>
        <v>0</v>
      </c>
      <c r="N74" s="184">
        <v>21</v>
      </c>
      <c r="O74" s="185">
        <v>32</v>
      </c>
      <c r="P74" s="186" t="s">
        <v>117</v>
      </c>
    </row>
    <row r="75" spans="5:17" s="14" customFormat="1" ht="15.75" customHeight="1">
      <c r="E75" s="190" t="s">
        <v>268</v>
      </c>
      <c r="P75" s="14" t="s">
        <v>117</v>
      </c>
      <c r="Q75" s="14" t="s">
        <v>269</v>
      </c>
    </row>
    <row r="76" spans="1:16" s="14" customFormat="1" ht="13.5" customHeight="1">
      <c r="A76" s="167" t="s">
        <v>270</v>
      </c>
      <c r="B76" s="167" t="s">
        <v>112</v>
      </c>
      <c r="C76" s="167" t="s">
        <v>252</v>
      </c>
      <c r="D76" s="168" t="s">
        <v>271</v>
      </c>
      <c r="E76" s="169" t="s">
        <v>272</v>
      </c>
      <c r="F76" s="167" t="s">
        <v>131</v>
      </c>
      <c r="G76" s="170">
        <v>0.324</v>
      </c>
      <c r="H76" s="171">
        <v>0</v>
      </c>
      <c r="I76" s="171">
        <f>ROUND(G76*H76,2)</f>
        <v>0</v>
      </c>
      <c r="J76" s="172">
        <v>0</v>
      </c>
      <c r="K76" s="170">
        <f>G76*J76</f>
        <v>0</v>
      </c>
      <c r="L76" s="172">
        <v>0</v>
      </c>
      <c r="M76" s="170">
        <f>G76*L76</f>
        <v>0</v>
      </c>
      <c r="N76" s="173">
        <v>21</v>
      </c>
      <c r="O76" s="174">
        <v>16</v>
      </c>
      <c r="P76" s="14" t="s">
        <v>117</v>
      </c>
    </row>
    <row r="77" spans="2:16" s="136" customFormat="1" ht="12.75" customHeight="1">
      <c r="B77" s="141" t="s">
        <v>65</v>
      </c>
      <c r="D77" s="142" t="s">
        <v>273</v>
      </c>
      <c r="E77" s="142" t="s">
        <v>274</v>
      </c>
      <c r="I77" s="143">
        <f>SUM(I78:I80)</f>
        <v>0</v>
      </c>
      <c r="K77" s="144">
        <f>SUM(K78:K80)</f>
        <v>0.049300000000000004</v>
      </c>
      <c r="M77" s="144">
        <f>SUM(M78:M80)</f>
        <v>0</v>
      </c>
      <c r="P77" s="142" t="s">
        <v>111</v>
      </c>
    </row>
    <row r="78" spans="1:16" s="14" customFormat="1" ht="13.5" customHeight="1">
      <c r="A78" s="167" t="s">
        <v>275</v>
      </c>
      <c r="B78" s="167" t="s">
        <v>112</v>
      </c>
      <c r="C78" s="167" t="s">
        <v>273</v>
      </c>
      <c r="D78" s="168" t="s">
        <v>276</v>
      </c>
      <c r="E78" s="169" t="s">
        <v>277</v>
      </c>
      <c r="F78" s="167" t="s">
        <v>116</v>
      </c>
      <c r="G78" s="170">
        <v>170</v>
      </c>
      <c r="H78" s="171">
        <v>0</v>
      </c>
      <c r="I78" s="171">
        <f>ROUND(G78*H78,2)</f>
        <v>0</v>
      </c>
      <c r="J78" s="172">
        <v>0</v>
      </c>
      <c r="K78" s="170">
        <f>G78*J78</f>
        <v>0</v>
      </c>
      <c r="L78" s="172">
        <v>0</v>
      </c>
      <c r="M78" s="170">
        <f>G78*L78</f>
        <v>0</v>
      </c>
      <c r="N78" s="173">
        <v>21</v>
      </c>
      <c r="O78" s="174">
        <v>16</v>
      </c>
      <c r="P78" s="14" t="s">
        <v>117</v>
      </c>
    </row>
    <row r="79" spans="1:16" s="14" customFormat="1" ht="13.5" customHeight="1">
      <c r="A79" s="167" t="s">
        <v>278</v>
      </c>
      <c r="B79" s="167" t="s">
        <v>112</v>
      </c>
      <c r="C79" s="167" t="s">
        <v>273</v>
      </c>
      <c r="D79" s="168" t="s">
        <v>279</v>
      </c>
      <c r="E79" s="169" t="s">
        <v>280</v>
      </c>
      <c r="F79" s="167" t="s">
        <v>116</v>
      </c>
      <c r="G79" s="170">
        <v>34.1</v>
      </c>
      <c r="H79" s="171">
        <v>0</v>
      </c>
      <c r="I79" s="171">
        <f>ROUND(G79*H79,2)</f>
        <v>0</v>
      </c>
      <c r="J79" s="172">
        <v>0</v>
      </c>
      <c r="K79" s="170">
        <f>G79*J79</f>
        <v>0</v>
      </c>
      <c r="L79" s="172">
        <v>0</v>
      </c>
      <c r="M79" s="170">
        <f>G79*L79</f>
        <v>0</v>
      </c>
      <c r="N79" s="173">
        <v>21</v>
      </c>
      <c r="O79" s="174">
        <v>16</v>
      </c>
      <c r="P79" s="14" t="s">
        <v>117</v>
      </c>
    </row>
    <row r="80" spans="1:16" s="14" customFormat="1" ht="24" customHeight="1">
      <c r="A80" s="167" t="s">
        <v>281</v>
      </c>
      <c r="B80" s="167" t="s">
        <v>112</v>
      </c>
      <c r="C80" s="167" t="s">
        <v>273</v>
      </c>
      <c r="D80" s="168" t="s">
        <v>282</v>
      </c>
      <c r="E80" s="169" t="s">
        <v>283</v>
      </c>
      <c r="F80" s="167" t="s">
        <v>116</v>
      </c>
      <c r="G80" s="170">
        <v>170</v>
      </c>
      <c r="H80" s="171">
        <v>0</v>
      </c>
      <c r="I80" s="171">
        <f>ROUND(G80*H80,2)</f>
        <v>0</v>
      </c>
      <c r="J80" s="172">
        <v>0.00029</v>
      </c>
      <c r="K80" s="170">
        <f>G80*J80</f>
        <v>0.049300000000000004</v>
      </c>
      <c r="L80" s="172">
        <v>0</v>
      </c>
      <c r="M80" s="170">
        <f>G80*L80</f>
        <v>0</v>
      </c>
      <c r="N80" s="173">
        <v>21</v>
      </c>
      <c r="O80" s="174">
        <v>16</v>
      </c>
      <c r="P80" s="14" t="s">
        <v>117</v>
      </c>
    </row>
    <row r="81" spans="2:16" s="136" customFormat="1" ht="12.75" customHeight="1">
      <c r="B81" s="137" t="s">
        <v>65</v>
      </c>
      <c r="D81" s="138" t="s">
        <v>284</v>
      </c>
      <c r="E81" s="138" t="s">
        <v>285</v>
      </c>
      <c r="I81" s="139">
        <f>I82</f>
        <v>0</v>
      </c>
      <c r="K81" s="140">
        <f>K82</f>
        <v>0</v>
      </c>
      <c r="M81" s="140">
        <f>M82</f>
        <v>0</v>
      </c>
      <c r="P81" s="138" t="s">
        <v>108</v>
      </c>
    </row>
    <row r="82" spans="2:16" s="136" customFormat="1" ht="12.75" customHeight="1">
      <c r="B82" s="141" t="s">
        <v>65</v>
      </c>
      <c r="D82" s="142" t="s">
        <v>108</v>
      </c>
      <c r="E82" s="142" t="s">
        <v>285</v>
      </c>
      <c r="I82" s="143">
        <f>SUM(I83:I85)</f>
        <v>0</v>
      </c>
      <c r="K82" s="144">
        <f>SUM(K83:K85)</f>
        <v>0</v>
      </c>
      <c r="M82" s="144">
        <f>SUM(M83:M85)</f>
        <v>0</v>
      </c>
      <c r="P82" s="142" t="s">
        <v>111</v>
      </c>
    </row>
    <row r="83" spans="1:16" s="14" customFormat="1" ht="13.5" customHeight="1">
      <c r="A83" s="167" t="s">
        <v>286</v>
      </c>
      <c r="B83" s="167" t="s">
        <v>112</v>
      </c>
      <c r="C83" s="167" t="s">
        <v>287</v>
      </c>
      <c r="D83" s="168" t="s">
        <v>288</v>
      </c>
      <c r="E83" s="169" t="s">
        <v>47</v>
      </c>
      <c r="F83" s="167" t="s">
        <v>289</v>
      </c>
      <c r="G83" s="170">
        <v>1</v>
      </c>
      <c r="H83" s="171">
        <v>0</v>
      </c>
      <c r="I83" s="171">
        <f>ROUND(G83*H83,2)</f>
        <v>0</v>
      </c>
      <c r="J83" s="172">
        <v>0</v>
      </c>
      <c r="K83" s="170">
        <f>G83*J83</f>
        <v>0</v>
      </c>
      <c r="L83" s="172">
        <v>0</v>
      </c>
      <c r="M83" s="170">
        <f>G83*L83</f>
        <v>0</v>
      </c>
      <c r="N83" s="173">
        <v>21</v>
      </c>
      <c r="O83" s="174">
        <v>131072</v>
      </c>
      <c r="P83" s="14" t="s">
        <v>117</v>
      </c>
    </row>
    <row r="84" spans="1:16" s="14" customFormat="1" ht="13.5" customHeight="1">
      <c r="A84" s="167" t="s">
        <v>290</v>
      </c>
      <c r="B84" s="167" t="s">
        <v>112</v>
      </c>
      <c r="C84" s="167" t="s">
        <v>287</v>
      </c>
      <c r="D84" s="168" t="s">
        <v>291</v>
      </c>
      <c r="E84" s="169" t="s">
        <v>55</v>
      </c>
      <c r="F84" s="167" t="s">
        <v>289</v>
      </c>
      <c r="G84" s="170">
        <v>1</v>
      </c>
      <c r="H84" s="171">
        <v>0</v>
      </c>
      <c r="I84" s="171">
        <f>ROUND(G84*H84,2)</f>
        <v>0</v>
      </c>
      <c r="J84" s="172">
        <v>0</v>
      </c>
      <c r="K84" s="170">
        <f>G84*J84</f>
        <v>0</v>
      </c>
      <c r="L84" s="172">
        <v>0</v>
      </c>
      <c r="M84" s="170">
        <f>G84*L84</f>
        <v>0</v>
      </c>
      <c r="N84" s="173">
        <v>21</v>
      </c>
      <c r="O84" s="174">
        <v>2048</v>
      </c>
      <c r="P84" s="14" t="s">
        <v>117</v>
      </c>
    </row>
    <row r="85" spans="1:16" s="14" customFormat="1" ht="13.5" customHeight="1">
      <c r="A85" s="167" t="s">
        <v>292</v>
      </c>
      <c r="B85" s="167" t="s">
        <v>112</v>
      </c>
      <c r="C85" s="167" t="s">
        <v>287</v>
      </c>
      <c r="D85" s="168" t="s">
        <v>293</v>
      </c>
      <c r="E85" s="169" t="s">
        <v>294</v>
      </c>
      <c r="F85" s="167" t="s">
        <v>289</v>
      </c>
      <c r="G85" s="170">
        <v>1</v>
      </c>
      <c r="H85" s="171">
        <v>0</v>
      </c>
      <c r="I85" s="171">
        <f>ROUND(G85*H85,2)</f>
        <v>0</v>
      </c>
      <c r="J85" s="172">
        <v>0</v>
      </c>
      <c r="K85" s="170">
        <f>G85*J85</f>
        <v>0</v>
      </c>
      <c r="L85" s="172">
        <v>0</v>
      </c>
      <c r="M85" s="170">
        <f>G85*L85</f>
        <v>0</v>
      </c>
      <c r="N85" s="173">
        <v>21</v>
      </c>
      <c r="O85" s="174">
        <v>2048</v>
      </c>
      <c r="P85" s="14" t="s">
        <v>117</v>
      </c>
    </row>
    <row r="86" spans="5:13" s="149" customFormat="1" ht="12.75" customHeight="1">
      <c r="E86" s="150" t="s">
        <v>90</v>
      </c>
      <c r="I86" s="151">
        <f>I14+I27+I81</f>
        <v>0</v>
      </c>
      <c r="K86" s="152">
        <f>K14+K27+K81</f>
        <v>2.5262654</v>
      </c>
      <c r="M86" s="152">
        <f>M14+M27+M81</f>
        <v>4.063138</v>
      </c>
    </row>
  </sheetData>
  <sheetProtection/>
  <printOptions horizontalCentered="1"/>
  <pageMargins left="0.3937007874015748" right="0.3937007874015748" top="0.5905511811023623" bottom="0.5905511811023623" header="0" footer="0"/>
  <pageSetup fitToHeight="999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monika.karasova</dc:creator>
  <cp:keywords/>
  <dc:description/>
  <cp:lastModifiedBy>Monika Karasová</cp:lastModifiedBy>
  <cp:lastPrinted>2013-08-18T20:41:25Z</cp:lastPrinted>
  <dcterms:created xsi:type="dcterms:W3CDTF">2013-08-19T05:42:30Z</dcterms:created>
  <dcterms:modified xsi:type="dcterms:W3CDTF">2013-08-19T06:52:50Z</dcterms:modified>
  <cp:category/>
  <cp:version/>
  <cp:contentType/>
  <cp:contentStatus/>
</cp:coreProperties>
</file>