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2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>
    <definedName name="_xlnm.Print_Titles" localSheetId="2">'Rozpocet'!$1:$13</definedName>
  </definedNames>
  <calcPr fullCalcOnLoad="1"/>
</workbook>
</file>

<file path=xl/sharedStrings.xml><?xml version="1.0" encoding="utf-8"?>
<sst xmlns="http://schemas.openxmlformats.org/spreadsheetml/2006/main" count="1736" uniqueCount="624">
  <si>
    <t>Název stavby</t>
  </si>
  <si>
    <t>JKSO</t>
  </si>
  <si>
    <t xml:space="preserve"> </t>
  </si>
  <si>
    <t>Kód stavby</t>
  </si>
  <si>
    <t>130922TUL</t>
  </si>
  <si>
    <t>Název objektu</t>
  </si>
  <si>
    <t>EČO</t>
  </si>
  <si>
    <t>Kód objektu</t>
  </si>
  <si>
    <t>Název části</t>
  </si>
  <si>
    <t>Místo</t>
  </si>
  <si>
    <t>Kód části</t>
  </si>
  <si>
    <t>Název podčásti</t>
  </si>
  <si>
    <t>Kód podčásti</t>
  </si>
  <si>
    <t>IČ</t>
  </si>
  <si>
    <t>DIČ</t>
  </si>
  <si>
    <t>Objednatel</t>
  </si>
  <si>
    <t>46747885</t>
  </si>
  <si>
    <t>CZ46747885</t>
  </si>
  <si>
    <t>Projektant</t>
  </si>
  <si>
    <t>DIPOS</t>
  </si>
  <si>
    <t>11226145</t>
  </si>
  <si>
    <t>Zhotovitel</t>
  </si>
  <si>
    <t>Rozpočet číslo</t>
  </si>
  <si>
    <t>Zpracoval</t>
  </si>
  <si>
    <t>Dne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</si>
  <si>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</si>
  <si>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</si>
  <si>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</si>
  <si>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</si>
  <si>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</si>
  <si>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</si>
  <si>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</si>
  <si>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</si>
  <si>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</si>
  <si>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</si>
  <si>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</si>
  <si>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</si>
  <si>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</si>
  <si>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</si>
  <si>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</si>
  <si>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</si>
  <si>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</si>
  <si>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</si>
  <si>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</si>
  <si>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</si>
  <si>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</si>
  <si>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</si>
  <si>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</si>
  <si>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</si>
  <si>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</si>
  <si>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</si>
  <si>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</si>
  <si>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</si>
  <si>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</si>
  <si>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</si>
  <si>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</si>
  <si>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</si>
  <si>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</si>
  <si>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</si>
  <si>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</si>
  <si>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</si>
  <si>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</si>
  <si>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</si>
  <si>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</si>
  <si>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</si>
  <si>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</si>
  <si>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</si>
  <si>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</si>
  <si>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</si>
  <si>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</si>
  <si>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</si>
  <si>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</si>
  <si>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</si>
  <si>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</si>
  <si>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</si>
  <si>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</si>
  <si>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</si>
  <si>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</si>
  <si>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</si>
  <si>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</si>
  <si>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</si>
  <si>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</si>
  <si>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</si>
  <si>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</si>
  <si>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</si>
  <si>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</si>
  <si>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</si>
  <si>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</si>
  <si>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</si>
  <si>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</si>
  <si>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</si>
  <si>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</si>
  <si>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</si>
  <si>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</si>
  <si>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</si>
  <si>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</si>
  <si>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</si>
  <si>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</si>
  <si>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</si>
  <si>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</si>
  <si>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</si>
  <si>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Práce a dodávky HSV</t>
  </si>
  <si>
    <t>0</t>
  </si>
  <si>
    <t>3</t>
  </si>
  <si>
    <t>Svislé a kompletní konstrukce</t>
  </si>
  <si>
    <t>1</t>
  </si>
  <si>
    <t>K</t>
  </si>
  <si>
    <t>011</t>
  </si>
  <si>
    <t>317121212</t>
  </si>
  <si>
    <t>Překlady BS Klatovy 60x190x1200 mm světlost otvoru 800 mm</t>
  </si>
  <si>
    <t>kus</t>
  </si>
  <si>
    <t>2</t>
  </si>
  <si>
    <t>014</t>
  </si>
  <si>
    <t>340239212</t>
  </si>
  <si>
    <t>Zazdívka otvorů pl do 4 m2 v příčkách nebo stěnách z cihel tl přes 100 mm</t>
  </si>
  <si>
    <t>m2</t>
  </si>
  <si>
    <t>"1.,2.np" 1,0*2,0*2</t>
  </si>
  <si>
    <t>-1</t>
  </si>
  <si>
    <t>Součet</t>
  </si>
  <si>
    <t>4</t>
  </si>
  <si>
    <t>342272323</t>
  </si>
  <si>
    <t>Příčky tl 100 mm z pórobetonových přesných hladkých příčkovek objemové hmotnosti 500 kg/m3</t>
  </si>
  <si>
    <t>"1.np" (1,2+2,4)*2,6</t>
  </si>
  <si>
    <t>"2.np" (1,2+2,4)*2,6</t>
  </si>
  <si>
    <t>346244375</t>
  </si>
  <si>
    <t>Zazdívka rýh a prostupů pro ZTi</t>
  </si>
  <si>
    <t>sou</t>
  </si>
  <si>
    <t>5</t>
  </si>
  <si>
    <t>349231811</t>
  </si>
  <si>
    <t>Přizdívka ostění s ozubem z cihel tl do 150 mm</t>
  </si>
  <si>
    <t>"1.np" 2,0*2*(0,15+0,1*2)</t>
  </si>
  <si>
    <t>"2.np" 1,4</t>
  </si>
  <si>
    <t>"3.np" 2,0*2*0,1</t>
  </si>
  <si>
    <t>6</t>
  </si>
  <si>
    <t>Úpravy povrchů, podlahy a osazování výplní</t>
  </si>
  <si>
    <t>611321145</t>
  </si>
  <si>
    <t>Vápenocementová omítka štuková dvouvrstvá vnitřních nanášená ručně</t>
  </si>
  <si>
    <t>1,0*2,0*2+18,72-0,8*1,97*2*2</t>
  </si>
  <si>
    <t>7</t>
  </si>
  <si>
    <t>611325401</t>
  </si>
  <si>
    <t>Oprava vnitřní vápenocementové hrubé omítky stropů v rozsahu plochy do 10%</t>
  </si>
  <si>
    <t>62,111</t>
  </si>
  <si>
    <t>8</t>
  </si>
  <si>
    <t>611331115</t>
  </si>
  <si>
    <t>Cementová omítka hrubá jednovrstvá zatřená vnitřních kcí nanášená ručně</t>
  </si>
  <si>
    <t>1*2*2+0,8*2+0,6*0,6*2*3</t>
  </si>
  <si>
    <t>9</t>
  </si>
  <si>
    <t>612325401</t>
  </si>
  <si>
    <t>Oprava vnitřní vápenocementové hrubé omítky stěn v rozsahu plochy do 10%</t>
  </si>
  <si>
    <t>"1.NP" (5,55+3,3+1,2+1,35+2,6*2)*2*3,95-0,8*1,97*4-4,0*1,6</t>
  </si>
  <si>
    <t>"2.np" (5,55+3,3+1,2+1,35+2,6*2)*2*3,45-0,8*1,97*4-4,0*1,6</t>
  </si>
  <si>
    <t>"3.np" (3,25+3,3+1,25+1,32+2,62*2)*2*3,08-0,81*1,97*4-4,0*1,6</t>
  </si>
  <si>
    <t>10</t>
  </si>
  <si>
    <t>763</t>
  </si>
  <si>
    <t>612420001</t>
  </si>
  <si>
    <t>Základní penetrační nátěr stěn a stropů</t>
  </si>
  <si>
    <t>11</t>
  </si>
  <si>
    <t>642944121</t>
  </si>
  <si>
    <t>Osazování ocelových zárubní dodatečné pl do 2,5 m2</t>
  </si>
  <si>
    <t>12</t>
  </si>
  <si>
    <t>M</t>
  </si>
  <si>
    <t>MAT</t>
  </si>
  <si>
    <t>553311040</t>
  </si>
  <si>
    <t>zárubeň ocelová pro běžné zdění H 95 800 L/P</t>
  </si>
  <si>
    <t>13</t>
  </si>
  <si>
    <t>777</t>
  </si>
  <si>
    <t>777551112</t>
  </si>
  <si>
    <t>Podlahy lité tloušťky 5 mm Nivelit plus</t>
  </si>
  <si>
    <t>Ostatní konstrukce a práce-bourání</t>
  </si>
  <si>
    <t>14</t>
  </si>
  <si>
    <t>952901111</t>
  </si>
  <si>
    <t>Vyčištění budov bytové a občanské výstavby při výšce podlaží do 4 m</t>
  </si>
  <si>
    <t>15</t>
  </si>
  <si>
    <t>013</t>
  </si>
  <si>
    <t>967031132</t>
  </si>
  <si>
    <t>Přisekání rovných ostění v cihelném zdivu na MV nebo MVC</t>
  </si>
  <si>
    <t>(0,8+2,0*2)*(0,1+0,15*2)</t>
  </si>
  <si>
    <t>1,92</t>
  </si>
  <si>
    <t>(0,8+2,0*2)*(0,1*2+0,15)</t>
  </si>
  <si>
    <t>16</t>
  </si>
  <si>
    <t>967031732</t>
  </si>
  <si>
    <t>Přisekání plošné zdiva z cihel pálených na MV nebo MVC tl do 100 mm</t>
  </si>
  <si>
    <t>0,1*2*(3,95+3,45+3,08)</t>
  </si>
  <si>
    <t>17</t>
  </si>
  <si>
    <t>968072455</t>
  </si>
  <si>
    <t>Vybourání kovových dveřních zárubní pl do 2 m2</t>
  </si>
  <si>
    <t>((0,9+0,7)*3*2,05+0,9*2,05)*3</t>
  </si>
  <si>
    <t>18</t>
  </si>
  <si>
    <t>965081213</t>
  </si>
  <si>
    <t>Bourání podlah z dlaždic keramických nebo xylolitových tl do 10 mm plochy přes 1 m2</t>
  </si>
  <si>
    <t>4,5*3,3+1,05*1,42+(1,35+1,2)*2,6+0,7*(0,1*2+0,15)</t>
  </si>
  <si>
    <t>23,216</t>
  </si>
  <si>
    <t>3,3*2,23+1,02*1,4+(1,32+1,25)*2,6+0,7*0,1*3</t>
  </si>
  <si>
    <t>19</t>
  </si>
  <si>
    <t>965042141</t>
  </si>
  <si>
    <t>Bourání podkladů pod dlažby nebo mazanin betonových nebo z litého asfaltu tl do 100 mm pl přes 4 m2</t>
  </si>
  <si>
    <t>m3</t>
  </si>
  <si>
    <t>62,111*0,06</t>
  </si>
  <si>
    <t>20</t>
  </si>
  <si>
    <t>962031132</t>
  </si>
  <si>
    <t>Bourání příček z cihel pálených na MVC tl do 100 mm</t>
  </si>
  <si>
    <t>1,35*3,95-0,7*2,05</t>
  </si>
  <si>
    <t>1,35*3,40-0,7*2,05</t>
  </si>
  <si>
    <t>1,35*3,05-0,7*2,05</t>
  </si>
  <si>
    <t>21</t>
  </si>
  <si>
    <t>003</t>
  </si>
  <si>
    <t>949101111</t>
  </si>
  <si>
    <t>Lešení pomocné pro objekty pozemních staveb s lešeňovou podlahou v do 1,9 m zatížení do 150 kg/m2</t>
  </si>
  <si>
    <t>"pro bourání příček" 1,35*2*3</t>
  </si>
  <si>
    <t>97</t>
  </si>
  <si>
    <t>Prorážení otvorů a ostatní bourací práce</t>
  </si>
  <si>
    <t>22</t>
  </si>
  <si>
    <t>PK</t>
  </si>
  <si>
    <t>970101102</t>
  </si>
  <si>
    <t>Vybourání rýh a prostupů pro instalace ZTi</t>
  </si>
  <si>
    <t>23</t>
  </si>
  <si>
    <t>971033621</t>
  </si>
  <si>
    <t>Vybourání otvorů ve zdivu cihelném pl do 4 m2 na MVC nebo MV tl do 100 mm</t>
  </si>
  <si>
    <t>0,7*2*3</t>
  </si>
  <si>
    <t>24</t>
  </si>
  <si>
    <t>972054241</t>
  </si>
  <si>
    <t>Vybourání otvorů v ŽB stropech nebo klenbách pl do 0,09 m2 tl do 150 mm</t>
  </si>
  <si>
    <t>99</t>
  </si>
  <si>
    <t>Přesun hmot</t>
  </si>
  <si>
    <t>25</t>
  </si>
  <si>
    <t>002</t>
  </si>
  <si>
    <t>997002611</t>
  </si>
  <si>
    <t>Nakládání suti a vybouraných hmot</t>
  </si>
  <si>
    <t>t</t>
  </si>
  <si>
    <t>26</t>
  </si>
  <si>
    <t>27</t>
  </si>
  <si>
    <t>997013212</t>
  </si>
  <si>
    <t>Vnitrostaveništní doprava suti a vybouraných hmot pro budovy v do 9 m ručně</t>
  </si>
  <si>
    <t>28</t>
  </si>
  <si>
    <t>997013213</t>
  </si>
  <si>
    <t>Vnitrostaveništní doprava suti a vybouraných hmot pro budovy v do 12 m ručně</t>
  </si>
  <si>
    <t>29</t>
  </si>
  <si>
    <t>997013219</t>
  </si>
  <si>
    <t>Příplatek k vnitrostaveništní dopravě suti a vybouraných hmot za zvětšenou dopravu suti ZKD 10 m</t>
  </si>
  <si>
    <t>15*2</t>
  </si>
  <si>
    <t>30</t>
  </si>
  <si>
    <t>31</t>
  </si>
  <si>
    <t>997013501</t>
  </si>
  <si>
    <t>Odvoz suti na skládku a vybouraných hmot nebo meziskládku do 1 km se složením</t>
  </si>
  <si>
    <t>32</t>
  </si>
  <si>
    <t>33</t>
  </si>
  <si>
    <t>997013509</t>
  </si>
  <si>
    <t>Příplatek k odvozu suti a vybouraných hmot na skládku ZKD 1 km přes 1 km</t>
  </si>
  <si>
    <t>15*19</t>
  </si>
  <si>
    <t>34</t>
  </si>
  <si>
    <t>0,852*19</t>
  </si>
  <si>
    <t>35</t>
  </si>
  <si>
    <t>997013801</t>
  </si>
  <si>
    <t>Poplatek za uložení stavebního betonového odpadu na skládce (skládkovné)</t>
  </si>
  <si>
    <t>36</t>
  </si>
  <si>
    <t>37</t>
  </si>
  <si>
    <t>998011003</t>
  </si>
  <si>
    <t>Přesun hmot pro budovy zděné v do 24 m</t>
  </si>
  <si>
    <t>38</t>
  </si>
  <si>
    <t>Práce a dodávky PSV</t>
  </si>
  <si>
    <t>711</t>
  </si>
  <si>
    <t>Izolace proti vodě, vlhkosti a plynům</t>
  </si>
  <si>
    <t>39</t>
  </si>
  <si>
    <t>711113117</t>
  </si>
  <si>
    <t xml:space="preserve">Izolace proti zemní vlhkosti vodorovná za studena těsnicí stěrkou </t>
  </si>
  <si>
    <t>40</t>
  </si>
  <si>
    <t>711113127</t>
  </si>
  <si>
    <t>Izolace proti zemní vlhkosti svislá za studena těsnicí stěrkou</t>
  </si>
  <si>
    <t>"odmoc/62,11*4*2m výška" 189,145</t>
  </si>
  <si>
    <t>41</t>
  </si>
  <si>
    <t>998711202</t>
  </si>
  <si>
    <t>Přesun hmot procentní pro izolace proti vodě, vlhkosti a plynům v objektech v do 12 m</t>
  </si>
  <si>
    <t>720</t>
  </si>
  <si>
    <t>Demontáže ZTi</t>
  </si>
  <si>
    <t>42</t>
  </si>
  <si>
    <t>721</t>
  </si>
  <si>
    <t>725110811</t>
  </si>
  <si>
    <t>Demontáž klozetů splachovací s nádrží</t>
  </si>
  <si>
    <t>soubor</t>
  </si>
  <si>
    <t>43</t>
  </si>
  <si>
    <t>725210821</t>
  </si>
  <si>
    <t>Demontáž umyvadel bez výtokových armatur</t>
  </si>
  <si>
    <t>44</t>
  </si>
  <si>
    <t>725820802</t>
  </si>
  <si>
    <t>Demontáž baterie stojánkové do jednoho otvoru</t>
  </si>
  <si>
    <t>45</t>
  </si>
  <si>
    <t>725990820</t>
  </si>
  <si>
    <t>Demontáž stávajích trubních rozvodů V+K</t>
  </si>
  <si>
    <t>Zdravotechnika - vnitřní kanalizace</t>
  </si>
  <si>
    <t>46</t>
  </si>
  <si>
    <t>721173723</t>
  </si>
  <si>
    <t>Potrubí kanalizační z PVC HT DN 50 vč příslušenství/tvarovky, závěsy, objímky,.../</t>
  </si>
  <si>
    <t>m</t>
  </si>
  <si>
    <t>47</t>
  </si>
  <si>
    <t>721173724</t>
  </si>
  <si>
    <t>Potrubí kanalizační z PVC HT  DN 75 vč příslušenství/tvarovky, objímky, závěsy,...</t>
  </si>
  <si>
    <t>48</t>
  </si>
  <si>
    <t>721173726</t>
  </si>
  <si>
    <t>Potrubí kanalizační z PVC HT DN 100 vč příslušenství/tvarovky, objímky, závěsy,..</t>
  </si>
  <si>
    <t>49</t>
  </si>
  <si>
    <t>721211422</t>
  </si>
  <si>
    <t>Vpusť podlahová DN 50 s nerez mřížkou,odtok boční</t>
  </si>
  <si>
    <t>50</t>
  </si>
  <si>
    <t>763172312</t>
  </si>
  <si>
    <t>Montáž revizních dvířek SDK kcí vel. 300x300 mm</t>
  </si>
  <si>
    <t>51</t>
  </si>
  <si>
    <t>590307110</t>
  </si>
  <si>
    <t>dvířka revizní plast 300 x 300 mm</t>
  </si>
  <si>
    <t>52</t>
  </si>
  <si>
    <t>721173704.1</t>
  </si>
  <si>
    <t>D+M čistící reviz kus kanalizace DN 75 vč víka</t>
  </si>
  <si>
    <t>ks</t>
  </si>
  <si>
    <t>53</t>
  </si>
  <si>
    <t>721173706.1</t>
  </si>
  <si>
    <t>Čistící reviz kus kanalizační DN 100 vč víka</t>
  </si>
  <si>
    <t>54</t>
  </si>
  <si>
    <t>727121138</t>
  </si>
  <si>
    <t>Protipožární manžeta D 200 mm z jedné strany dělící konstrukce požární odolnost EI 120</t>
  </si>
  <si>
    <t>55</t>
  </si>
  <si>
    <t>727121114</t>
  </si>
  <si>
    <t>Protipožární manžeta D 160 mm z jedné strany dělící konstrukce požární odolnost EI 90</t>
  </si>
  <si>
    <t>56</t>
  </si>
  <si>
    <t>721100902</t>
  </si>
  <si>
    <t>Přetěsnění potrubí hrdlového pro napojení nové části z PVC HT potr</t>
  </si>
  <si>
    <t>57</t>
  </si>
  <si>
    <t>721290111</t>
  </si>
  <si>
    <t>Zkouška těsnosti potrubí kanalizace vodou do DN 125</t>
  </si>
  <si>
    <t>58</t>
  </si>
  <si>
    <t>998721202</t>
  </si>
  <si>
    <t>Přesun hmot procentní pro vnitřní kanalizace v objektech v do 12 m</t>
  </si>
  <si>
    <t>722</t>
  </si>
  <si>
    <t>Zdravotechnika - vnitřní vodovod</t>
  </si>
  <si>
    <t>59</t>
  </si>
  <si>
    <t>722174002</t>
  </si>
  <si>
    <t>Potrubí vodovodní plastové PPR svar polyfuze PN 16 D 20 x 2,8 mm vč tvarovek a násuvných objímek</t>
  </si>
  <si>
    <t>60</t>
  </si>
  <si>
    <t>722174003</t>
  </si>
  <si>
    <t>Potrubí vodovodní plastové PPR svar polyfuze PN 16 D 25 x 3,5 mm vč tvarovek a násuvných objímek</t>
  </si>
  <si>
    <t>61</t>
  </si>
  <si>
    <t>722174004</t>
  </si>
  <si>
    <t>Potrubí vodovodní plastové PPR svar polyfuze PN 16 D 32 x 4,4 mm vč tvarovek a násuvných objímek</t>
  </si>
  <si>
    <t>62</t>
  </si>
  <si>
    <t>722174005</t>
  </si>
  <si>
    <t>Potrubí vodovodní plastové PPR svar polyfuze PN 16 D 40 x 5,5 mm vč tvarovek a násuvných objímek</t>
  </si>
  <si>
    <t>63</t>
  </si>
  <si>
    <t>722174022</t>
  </si>
  <si>
    <t>Potrubí vodovodní plastové PPR svar polyfuze PN 20 D 20 x 3,4 mm vč tvarovek a násuvných objímek</t>
  </si>
  <si>
    <t>64</t>
  </si>
  <si>
    <t>722174023</t>
  </si>
  <si>
    <t>Potrubí vodovodní plastové PPR svar polyfuze PN 20 D 25 x 4,2 mm vč tvarovek a násuvných objímek</t>
  </si>
  <si>
    <t>65</t>
  </si>
  <si>
    <t>722181241</t>
  </si>
  <si>
    <t>Ochrana vodovodního potrubí přilepenými tepelně izolačními trubicemi z PE tl do 20 mm DN do 22 mm</t>
  </si>
  <si>
    <t>66</t>
  </si>
  <si>
    <t>722181242</t>
  </si>
  <si>
    <t>Ochrana vodovodního potrubí přilepenými tepelně izolačními trubicemi z PE tl do 20 mm DN do 42 mm</t>
  </si>
  <si>
    <t>67</t>
  </si>
  <si>
    <t>68</t>
  </si>
  <si>
    <t>69</t>
  </si>
  <si>
    <t>70</t>
  </si>
  <si>
    <t>722181252</t>
  </si>
  <si>
    <t>Ochrana vodovodního potrubí přilepenými tepelně izolačními trubicemi z PE tl do 25 mm DN do 42 mm</t>
  </si>
  <si>
    <t>71</t>
  </si>
  <si>
    <t>722232062</t>
  </si>
  <si>
    <t>Kohout kulový přímý G 3/4 PN 42 do 185°C vnitřní závit s vypouštěním</t>
  </si>
  <si>
    <t>72</t>
  </si>
  <si>
    <t>722232063</t>
  </si>
  <si>
    <t>Kohout kulový přímý G 1 PN 42 do 185°C vnitřní závit s vypouštěním</t>
  </si>
  <si>
    <t>73</t>
  </si>
  <si>
    <t>722232064</t>
  </si>
  <si>
    <t>Kohout kulový přímý G 1 1/4 PN 42 do 185°C vnitřní závit s vypouštěním</t>
  </si>
  <si>
    <t>74</t>
  </si>
  <si>
    <t>731</t>
  </si>
  <si>
    <t>734220101</t>
  </si>
  <si>
    <t>Ventil závitový regulační přímý G 3/4 PN 20 do 100°C vyvažovací</t>
  </si>
  <si>
    <t>75</t>
  </si>
  <si>
    <t>727111550</t>
  </si>
  <si>
    <t>Protipožární utěsnění tmelem rozvodů ST, TV a cirkulace mezi podlažími</t>
  </si>
  <si>
    <t>kg</t>
  </si>
  <si>
    <t>76</t>
  </si>
  <si>
    <t>722900111</t>
  </si>
  <si>
    <t>Pmocné lešení pro montáže ve výšce</t>
  </si>
  <si>
    <t>77</t>
  </si>
  <si>
    <t>722290234</t>
  </si>
  <si>
    <t>Proplach a dezinfekce vodovodního potrubí do DN 80</t>
  </si>
  <si>
    <t>78</t>
  </si>
  <si>
    <t>722290215</t>
  </si>
  <si>
    <t>Zkouška těsnosti vodovodního potrubí hrdlového nebo přírubového do DN 100</t>
  </si>
  <si>
    <t>79</t>
  </si>
  <si>
    <t>998722202</t>
  </si>
  <si>
    <t>Přesun hmot procentní pro vnitřní vodovod v objektech v do 12 m</t>
  </si>
  <si>
    <t>725</t>
  </si>
  <si>
    <t>Zdravotechnika - zařizovací předměty</t>
  </si>
  <si>
    <t>80</t>
  </si>
  <si>
    <t>726131051</t>
  </si>
  <si>
    <t>Instalační předstěna - klozet závěsný v 1200 mm s ovládáním zepředu do stěn s kov kcí</t>
  </si>
  <si>
    <t>81</t>
  </si>
  <si>
    <t>725119121</t>
  </si>
  <si>
    <t>Montáž klozetových mís standardních</t>
  </si>
  <si>
    <t>82</t>
  </si>
  <si>
    <t>642360310</t>
  </si>
  <si>
    <t>klozet keramický závěsný hluboké splachování (LYRA plus 823382) bílý</t>
  </si>
  <si>
    <t>83</t>
  </si>
  <si>
    <t>725211622</t>
  </si>
  <si>
    <t>Umyvadlo keramické připevněné na stěnu šrouby bílé se sloupem na sifon 550 mm</t>
  </si>
  <si>
    <t>84</t>
  </si>
  <si>
    <t>726131021</t>
  </si>
  <si>
    <t>Instalační předstěna - pisoár v 1300 mm do lehkých stěn s kovovou kcí</t>
  </si>
  <si>
    <t>85</t>
  </si>
  <si>
    <t>725121525</t>
  </si>
  <si>
    <t>Pisoárový záchodek automatický s radarovým senzorem</t>
  </si>
  <si>
    <t>725339111</t>
  </si>
  <si>
    <t>Montáž výlevky</t>
  </si>
  <si>
    <t>642711010</t>
  </si>
  <si>
    <t>výlevka keramická závěsná bílá</t>
  </si>
  <si>
    <t>725241126</t>
  </si>
  <si>
    <t>Vanička sprchová akrylátová obdélníková 1200x900mm vč dveří 1200mm</t>
  </si>
  <si>
    <t>725822612</t>
  </si>
  <si>
    <t>Baterie umyvadlové stojánkové pákové s výpustí</t>
  </si>
  <si>
    <t>725829121</t>
  </si>
  <si>
    <t>Montáž baterie umyvadlové nástěnné pákové /výlevka/</t>
  </si>
  <si>
    <t>551456110</t>
  </si>
  <si>
    <t>baterie výlevková nástěnná páková s prodlouženým otoč.ram.</t>
  </si>
  <si>
    <t>Otočné výtokové rameno s perlátorem. Uživatelsky příjemný tvar páky, který je vhodný pro všechna užití. Prodloužená páka napomáhá snazšímu ovládání teploty i průtoku vody. Bez etážek a růžic Doporučené příslušenství: 281205/2 – etážky (sada) 203504/2 – krycí růžice (sada)</t>
  </si>
  <si>
    <t>P</t>
  </si>
  <si>
    <t>725841311</t>
  </si>
  <si>
    <t>Baterie sprchové nástěnné pákové vč tyče</t>
  </si>
  <si>
    <t>725819401</t>
  </si>
  <si>
    <t>Montáž ventilů rohových G 1/2 s připojovací trubičkou</t>
  </si>
  <si>
    <t>551410400</t>
  </si>
  <si>
    <t>ventil rohový mosazný 1TE66 1/2"</t>
  </si>
  <si>
    <t>725291511</t>
  </si>
  <si>
    <t>Doplňky zařízení koupelen a záchodů plastové dávkovač tekutého mýdla na 350 ml</t>
  </si>
  <si>
    <t>725291521</t>
  </si>
  <si>
    <t>Doplňky zařízení koupelen a záchodů plastové zásobník toaletních papírů</t>
  </si>
  <si>
    <t>725291531</t>
  </si>
  <si>
    <t>Doplňky zařízení koupelen a záchodů plastové zásobník papírových ručníků</t>
  </si>
  <si>
    <t>725291723</t>
  </si>
  <si>
    <t>Doplňky zařízení koupelen a záchodů věšáček na kabáty-dvojháček</t>
  </si>
  <si>
    <t>725291730</t>
  </si>
  <si>
    <t>Doplňky zařízení koupelen a záchodů odpadkový koš</t>
  </si>
  <si>
    <t>998725202</t>
  </si>
  <si>
    <t>Přesun hmot procentní pro zařizovací předměty v objektech v do 12 m</t>
  </si>
  <si>
    <t>735</t>
  </si>
  <si>
    <t>Ústřední vytápění - otopná tělesa</t>
  </si>
  <si>
    <t>RRO</t>
  </si>
  <si>
    <t>735A1017</t>
  </si>
  <si>
    <t>Repase těles a rozvodů UT</t>
  </si>
  <si>
    <t>740</t>
  </si>
  <si>
    <t>Elektromontáže</t>
  </si>
  <si>
    <t>740100101</t>
  </si>
  <si>
    <t>D+M Elektroinstalace celkem-položky viz příloha</t>
  </si>
  <si>
    <t>751</t>
  </si>
  <si>
    <t>Vzduchotechnika</t>
  </si>
  <si>
    <t>751111131</t>
  </si>
  <si>
    <t>Mtž vent ax ntl potrubního</t>
  </si>
  <si>
    <t>429141451</t>
  </si>
  <si>
    <t>Odsávací diag ventilátor, vč přuž připoj manžet VBM/2ks/, zpětné klapky RSK 160</t>
  </si>
  <si>
    <t>montáž na omítku  krytí IP20  vybaven nastavitelným doběhem 1 až 30 minut</t>
  </si>
  <si>
    <t>751537112</t>
  </si>
  <si>
    <t>Mtž potrubí ohebného izol minerální vatou z Al laminátu D do 200 mm</t>
  </si>
  <si>
    <t>429810151</t>
  </si>
  <si>
    <t>tlumící kruh potrubí DN 160 mm-SONOFLEX MI</t>
  </si>
  <si>
    <t>751398041</t>
  </si>
  <si>
    <t>Mtž protidešťové žaluzie potrubí D do 300 mm</t>
  </si>
  <si>
    <t>429729941</t>
  </si>
  <si>
    <t>žaluzie protidešťové PZ-AL velikost 500x200 mm s ochr. sítem a rámem</t>
  </si>
  <si>
    <t>751322012</t>
  </si>
  <si>
    <t>Mtž talířového ventilu D do 200 mm</t>
  </si>
  <si>
    <t>429718190</t>
  </si>
  <si>
    <t>Odvodní talířový ventil kovový KK-125</t>
  </si>
  <si>
    <t>429718191</t>
  </si>
  <si>
    <t>Odvodní talířový ventil kovový KK-160</t>
  </si>
  <si>
    <t>751511002</t>
  </si>
  <si>
    <t>Mtž potrubí vzt plech vodotěs sk.I</t>
  </si>
  <si>
    <t>429821020</t>
  </si>
  <si>
    <t>potrubí čtyřhranné pozinkované průřez do 0,03 m2</t>
  </si>
  <si>
    <t>751537012</t>
  </si>
  <si>
    <t>Mtž potrubí ohebného neizol  D do 200 mm</t>
  </si>
  <si>
    <t>429812715</t>
  </si>
  <si>
    <t>trouba SPIRO pozinkovaná D160mm</t>
  </si>
  <si>
    <t>429812713</t>
  </si>
  <si>
    <t>trouba SPIRO pozinkovaná D125mm</t>
  </si>
  <si>
    <t>429812750</t>
  </si>
  <si>
    <t>vzt potrubí ohebné /např SEMIFLEX MI/ DN 125mm</t>
  </si>
  <si>
    <t>429812751</t>
  </si>
  <si>
    <t>vzt potrubí ohebné /např SEMIFLEX MI/ DN 160mm</t>
  </si>
  <si>
    <t>713</t>
  </si>
  <si>
    <t>713421311</t>
  </si>
  <si>
    <t>Montáž izolace tepelné potrubí pásy s úpravou pletivem spojenými drátem 1x</t>
  </si>
  <si>
    <t>631516711</t>
  </si>
  <si>
    <t>protipožární izolace vzt potrubí odolnost 30 min-izolace výfuk</t>
  </si>
  <si>
    <t>631516710</t>
  </si>
  <si>
    <t>tepelná izolace pro vzt potrubí odolnost 30min-tl.30mm</t>
  </si>
  <si>
    <t>751111001</t>
  </si>
  <si>
    <t>pomocné kce-lešení</t>
  </si>
  <si>
    <t>751111002</t>
  </si>
  <si>
    <t>zednické přípomoce</t>
  </si>
  <si>
    <t>751111003</t>
  </si>
  <si>
    <t>Komplex vyzkoušení a zprovoznění s E</t>
  </si>
  <si>
    <t>751111004</t>
  </si>
  <si>
    <t>Zaškolení obsluhy</t>
  </si>
  <si>
    <t>998751101</t>
  </si>
  <si>
    <t>Přesun hmot tonážní pro vzduchotechniku v objektech v do 12 m</t>
  </si>
  <si>
    <t>Konstrukce suché výstavby</t>
  </si>
  <si>
    <t>763131411</t>
  </si>
  <si>
    <t>SDK podhled desky 1xA 12,5 bez TI dvouvrstvá spodní kce profil CD+UD</t>
  </si>
  <si>
    <t>62,111-2*0,9*4-0,9*2,0</t>
  </si>
  <si>
    <t>763164791</t>
  </si>
  <si>
    <t>D+M SDK obkladu kcí jednoduché opláštění-opláštění sanit.př.,stoupačky</t>
  </si>
  <si>
    <t>3,0*2,05+(0,7+1,3)*0,2*2+0,7*1,3*2</t>
  </si>
  <si>
    <t>3,0*2,05+(0,7+1,3)*0,2*2+0,7*1,3*2+(0,3+0,2)*3,45</t>
  </si>
  <si>
    <t>(0,7*1,3*2)*0,2*3+0,7*1,3*3+1,5*3,08+(0,2+0,3)*3,08</t>
  </si>
  <si>
    <t>763173121</t>
  </si>
  <si>
    <t>Montáž jednostranného nosníku pro pisoáry, umývátka a boilery v SDK kci</t>
  </si>
  <si>
    <t>763173121.1</t>
  </si>
  <si>
    <t>Materiál pro vyztužení zavešení pisoárů</t>
  </si>
  <si>
    <t>763181311</t>
  </si>
  <si>
    <t>Montáž jednokřídlové kovové zárubně v do 2,75 m SDK příčka</t>
  </si>
  <si>
    <t>553315310</t>
  </si>
  <si>
    <t>zárubeň ocelová pro sádrokarton S 125 700 L/P</t>
  </si>
  <si>
    <t>998763201</t>
  </si>
  <si>
    <t>Přesun hmot procentní pro dřevostavby v objektech v do 12 m</t>
  </si>
  <si>
    <t>766</t>
  </si>
  <si>
    <t>Konstrukce truhlářské</t>
  </si>
  <si>
    <t>766121220</t>
  </si>
  <si>
    <t>1,35*2*2,05+2*1,2*2,05+1,66*2,05</t>
  </si>
  <si>
    <t>1,35*2*2,05+(2*1,1+1,66)*2,05</t>
  </si>
  <si>
    <t>766622862</t>
  </si>
  <si>
    <t>Vyvěšení nebo zavěšení křídel dřevěných nebo plastových okenních přes 1,5 m2</t>
  </si>
  <si>
    <t>766660001</t>
  </si>
  <si>
    <t>Montáž dveřních křídel otvíravých 1křídlových š do 0,8 m do ocelové zárubně vč kování</t>
  </si>
  <si>
    <t>611617160</t>
  </si>
  <si>
    <t>dveře vnitřní hladké dýhované plné 1křídlové 80x197 cm buk</t>
  </si>
  <si>
    <t>429730730</t>
  </si>
  <si>
    <t>mřížka stěnová uzavřená SMU 20p velikost 300x100</t>
  </si>
  <si>
    <t>766662811</t>
  </si>
  <si>
    <t>Demontáž truhlářských prahů dveří jednokřídlových</t>
  </si>
  <si>
    <t>766682111</t>
  </si>
  <si>
    <t>Montáž zárubní obložkových pro dveře jednokřídlové tl stěny do 170 mm-kposuv.dv.</t>
  </si>
  <si>
    <t>611822580</t>
  </si>
  <si>
    <t>zárubeň obložková pro dveře 1křídlové 60,70,80,90x197 cm, tl. 8 - 17 cm,dub,buk</t>
  </si>
  <si>
    <t>766695212</t>
  </si>
  <si>
    <t>Montáž truhlářských prahů dveří 1křídlových šířky do 10 cm</t>
  </si>
  <si>
    <t>611871360</t>
  </si>
  <si>
    <t>prah dveřní dřevěný dubový tl 2 cm dl.72 cm š 10 cm</t>
  </si>
  <si>
    <t>767</t>
  </si>
  <si>
    <t>767132812</t>
  </si>
  <si>
    <t>Demontáž příček svařovaných</t>
  </si>
  <si>
    <t>"1.NP" (3,6+4*1,2)*2</t>
  </si>
  <si>
    <t>"2.np"  (3,6+4*1,2)*2</t>
  </si>
  <si>
    <t>"3.np"  (2,73+4*1,2)*2</t>
  </si>
  <si>
    <t>998766202</t>
  </si>
  <si>
    <t>Přesun hmot procentní pro konstrukce truhlářské v objektech v do 12 m</t>
  </si>
  <si>
    <t>771</t>
  </si>
  <si>
    <t>Podlahy z dlaždic</t>
  </si>
  <si>
    <t>771573131</t>
  </si>
  <si>
    <t>Montáž podlah keramických režných protiskluzných lepených do 50 ks/m2</t>
  </si>
  <si>
    <t>771579191</t>
  </si>
  <si>
    <t>Příplatek k montáž podlah keramických za plochu do 5 m2</t>
  </si>
  <si>
    <t>597611160</t>
  </si>
  <si>
    <t>dlaždice keramické RAKO - koupelny SAMBA (bílé i barevné) 33,3 x 33,3 x 0,8 cm I. j.</t>
  </si>
  <si>
    <t>998771202</t>
  </si>
  <si>
    <t>Přesun hmot procentní pro podlahy z dlaždic v objektech v do 12 m</t>
  </si>
  <si>
    <t>781</t>
  </si>
  <si>
    <t>Dokončovací práce - obklady keramické</t>
  </si>
  <si>
    <t>781414112</t>
  </si>
  <si>
    <t>Montáž obkladaček vnitřních pórovinových pravoúhlých do 25 ks/m2 lepených flexibilním lepidlem</t>
  </si>
  <si>
    <t>(3,8+4,5+2+1,7)*2*2,05-4,0*1,1+(1,35+1,2+2,6*2)*2*2,05+4*0,2+0,7*0,2*2-0,7*1,97*7</t>
  </si>
  <si>
    <t>68,002</t>
  </si>
  <si>
    <t>(3,3+3,25+1,32+1,25+2,6*2)*2*2,05-1,93*1,1+0,2*(1,3*2+0,7)*3-0,7*1,97*5</t>
  </si>
  <si>
    <t>597610390</t>
  </si>
  <si>
    <t>obkládačky keramické - koupelny (bílé i barevné) 20 x 25 x 0,68 cm I. j.</t>
  </si>
  <si>
    <t>781419191</t>
  </si>
  <si>
    <t>Příplatek k montáži obkladů vnitřních pórovinových za plochu do 10 m2</t>
  </si>
  <si>
    <t>781419195</t>
  </si>
  <si>
    <t>Příplatek k montáži obkladů vnitřních pórovinových za spárování bílým cementem</t>
  </si>
  <si>
    <t>781494511</t>
  </si>
  <si>
    <t>Plastové profily ukončovací lepené flexibilním lepidlem</t>
  </si>
  <si>
    <t>187,678*1,8</t>
  </si>
  <si>
    <t>998781202</t>
  </si>
  <si>
    <t>Přesun hmot procentní pro obklady keramické v objektech v do 12 m</t>
  </si>
  <si>
    <t>783</t>
  </si>
  <si>
    <t>Dokončovací práce - nátěry</t>
  </si>
  <si>
    <t>783225100</t>
  </si>
  <si>
    <t>Nátěry syntetické kovových doplňkových konstrukcí barva standardní dvojnásobné a 1x email</t>
  </si>
  <si>
    <t>"zárubně" 1,4*(8+3)</t>
  </si>
  <si>
    <t>"radiátory-odhad" 1,00*0,8*4*3</t>
  </si>
  <si>
    <t>783801812</t>
  </si>
  <si>
    <t>Odstranění nátěrů z omítek stěn oškrabáním s obroušením</t>
  </si>
  <si>
    <t>(5,55*2+3,3*2-0,8)*1,45+(1,2*2+1,35*2+2,6*4-0,8*3)*1,45</t>
  </si>
  <si>
    <t>43,5</t>
  </si>
  <si>
    <t>(3,25*2+3,3*2+1,25*2+1,32*2+2,6*4-0,8*4)*1,45</t>
  </si>
  <si>
    <t>784</t>
  </si>
  <si>
    <t>Dokončovací práce - malby a tapety</t>
  </si>
  <si>
    <t>784121001</t>
  </si>
  <si>
    <t>Oškrabání malby v mísnostech výšky do 3,80 m</t>
  </si>
  <si>
    <t>"stropy" 62,111</t>
  </si>
  <si>
    <t>"stěny"  (5,55+3,3+1,2+1,35+2,6*2)*2*3,95-0,8*1,97*4-4,0*1,6</t>
  </si>
  <si>
    <t xml:space="preserve">              (5,55+3,3+1,2+1,35+2,6*2)*2*3,45-0,8*1,97*4-4,0*1,6</t>
  </si>
  <si>
    <t xml:space="preserve">              (3,25+3,3+1,25+1,32+2,62*2)*2*3,08-0,8*1,97*4-4,0*1,6</t>
  </si>
  <si>
    <t>"odpočet odstranění starých nátěrů" -123,888</t>
  </si>
  <si>
    <t>784171111</t>
  </si>
  <si>
    <t>Zakrytí vnitřních ploch stěn v místnostech výšky do 3,80 m</t>
  </si>
  <si>
    <t>581248420</t>
  </si>
  <si>
    <t>fólie pro malířské potřeby zakrývací, PG 4020-20, 7µ,  4 x 5 m</t>
  </si>
  <si>
    <t>784211001</t>
  </si>
  <si>
    <t>Jednonásobné bílé malby ze směsí za mokra výborně otěruvzdorných v místnostech výšky do 3,80 m</t>
  </si>
  <si>
    <t>"stropy" 4,5*3,3+1,05*1,42+(1,35+1,2)*2,6+0,7*(0,1*2+0,15)</t>
  </si>
  <si>
    <t xml:space="preserve">              4,5*3,3+1,05*1,42+(1,35+1,2)*2,6+0,7*(0,1*2,0+0,15)</t>
  </si>
  <si>
    <t xml:space="preserve">              3,3*2,23+1,02*1,4+(1,32+1,25)*2,6+0,7*0,1*3</t>
  </si>
  <si>
    <t>"stěny"  (3,8+4,5+2,0+1,7+1,35+1,2+2,6*2)*2*(1,9+1,4)+(3,3+3,25+1,32+1,25+2,6*2)*2*0,98</t>
  </si>
  <si>
    <t>(0,95*2+1,8*2+0,2+0,3)*1,9</t>
  </si>
  <si>
    <t>(0,95*2+1,8*2+0,2+0,3)*1,4</t>
  </si>
  <si>
    <t>(0,2+0,2)*0,98</t>
  </si>
  <si>
    <t>784211001.1</t>
  </si>
  <si>
    <t>Penetrace na SDK pod malbu</t>
  </si>
  <si>
    <t>KRYCÍ LIST VÝKAZU VÝMĚR</t>
  </si>
  <si>
    <t xml:space="preserve">REKAPITULACE </t>
  </si>
  <si>
    <t>Výkaz výměr</t>
  </si>
  <si>
    <t>Dodatečně doplněný pisoárový záchodek včetně profesí, D+M</t>
  </si>
  <si>
    <t>Dodávka a montáž stěn sanitárních vč. příslušenství /dveře, kliky, nožičky, lišty,..</t>
  </si>
  <si>
    <t>E2 - Stav.úpravy soc.zařízení</t>
  </si>
  <si>
    <t>Technická univerzita v Liberci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</si>
</sst>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</numFmts>
  <fonts count="59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9"/>
      <name val="Arial CE"/>
      <family val="2"/>
    </font>
    <font>
      <sz val="10"/>
      <color indexed="9"/>
      <name val="Arial CE"/>
      <family val="2"/>
    </font>
    <font>
      <sz val="8"/>
      <color indexed="9"/>
      <name val="Arial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sz val="8"/>
      <color indexed="63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i/>
      <sz val="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08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64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6" fontId="0" fillId="0" borderId="24" xfId="0" applyNumberFormat="1" applyFont="1" applyBorder="1" applyAlignment="1" applyProtection="1">
      <alignment horizontal="right" vertical="center"/>
      <protection/>
    </xf>
    <xf numFmtId="165" fontId="0" fillId="0" borderId="25" xfId="0" applyNumberFormat="1" applyFont="1" applyBorder="1" applyAlignment="1" applyProtection="1">
      <alignment horizontal="right" vertical="center"/>
      <protection/>
    </xf>
    <xf numFmtId="0" fontId="10" fillId="0" borderId="25" xfId="0" applyFont="1" applyBorder="1" applyAlignment="1" applyProtection="1">
      <alignment horizontal="right" vertical="center"/>
      <protection/>
    </xf>
    <xf numFmtId="0" fontId="10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1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12" fillId="0" borderId="32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166" fontId="3" fillId="0" borderId="24" xfId="0" applyNumberFormat="1" applyFont="1" applyBorder="1" applyAlignment="1" applyProtection="1">
      <alignment horizontal="righ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167" fontId="12" fillId="0" borderId="52" xfId="0" applyNumberFormat="1" applyFont="1" applyBorder="1" applyAlignment="1" applyProtection="1">
      <alignment horizontal="righ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65" fontId="3" fillId="0" borderId="24" xfId="0" applyNumberFormat="1" applyFont="1" applyBorder="1" applyAlignment="1" applyProtection="1">
      <alignment horizontal="right" vertical="center"/>
      <protection/>
    </xf>
    <xf numFmtId="167" fontId="12" fillId="0" borderId="44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3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8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left" vertical="center"/>
      <protection/>
    </xf>
    <xf numFmtId="166" fontId="18" fillId="0" borderId="0" xfId="0" applyNumberFormat="1" applyFont="1" applyAlignment="1" applyProtection="1">
      <alignment horizontal="right" vertical="center"/>
      <protection/>
    </xf>
    <xf numFmtId="168" fontId="18" fillId="0" borderId="0" xfId="0" applyNumberFormat="1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166" fontId="20" fillId="0" borderId="0" xfId="0" applyNumberFormat="1" applyFont="1" applyAlignment="1" applyProtection="1">
      <alignment horizontal="right" vertical="center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36" xfId="0" applyFont="1" applyFill="1" applyBorder="1" applyAlignment="1" applyProtection="1">
      <alignment horizontal="center" vertical="center" wrapText="1"/>
      <protection/>
    </xf>
    <xf numFmtId="0" fontId="3" fillId="34" borderId="36" xfId="0" applyFont="1" applyFill="1" applyBorder="1" applyAlignment="1" applyProtection="1">
      <alignment horizontal="center" vertical="center" wrapText="1"/>
      <protection/>
    </xf>
    <xf numFmtId="164" fontId="2" fillId="34" borderId="40" xfId="0" applyNumberFormat="1" applyFont="1" applyFill="1" applyBorder="1" applyAlignment="1" applyProtection="1">
      <alignment horizontal="center" vertical="center"/>
      <protection/>
    </xf>
    <xf numFmtId="164" fontId="2" fillId="34" borderId="41" xfId="0" applyNumberFormat="1" applyFont="1" applyFill="1" applyBorder="1" applyAlignment="1" applyProtection="1">
      <alignment horizontal="center" vertical="center"/>
      <protection/>
    </xf>
    <xf numFmtId="164" fontId="3" fillId="34" borderId="41" xfId="0" applyNumberFormat="1" applyFont="1" applyFill="1" applyBorder="1" applyAlignment="1" applyProtection="1">
      <alignment horizontal="center" vertical="center"/>
      <protection/>
    </xf>
    <xf numFmtId="0" fontId="16" fillId="0" borderId="11" xfId="0" applyFont="1" applyBorder="1" applyAlignment="1" applyProtection="1">
      <alignment horizontal="left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166" fontId="16" fillId="0" borderId="11" xfId="0" applyNumberFormat="1" applyFont="1" applyBorder="1" applyAlignment="1" applyProtection="1">
      <alignment horizontal="right" vertical="center"/>
      <protection/>
    </xf>
    <xf numFmtId="168" fontId="16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70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168" fontId="21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 wrapText="1"/>
      <protection/>
    </xf>
    <xf numFmtId="168" fontId="22" fillId="0" borderId="0" xfId="0" applyNumberFormat="1" applyFont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168" fontId="23" fillId="0" borderId="0" xfId="0" applyNumberFormat="1" applyFont="1" applyAlignment="1" applyProtection="1">
      <alignment horizontal="right" vertical="center"/>
      <protection/>
    </xf>
    <xf numFmtId="166" fontId="23" fillId="0" borderId="0" xfId="0" applyNumberFormat="1" applyFont="1" applyAlignment="1" applyProtection="1">
      <alignment horizontal="right" vertical="center"/>
      <protection/>
    </xf>
    <xf numFmtId="169" fontId="23" fillId="0" borderId="0" xfId="0" applyNumberFormat="1" applyFont="1" applyAlignment="1" applyProtection="1">
      <alignment horizontal="right" vertical="center"/>
      <protection/>
    </xf>
    <xf numFmtId="170" fontId="23" fillId="0" borderId="0" xfId="0" applyNumberFormat="1" applyFont="1" applyAlignment="1" applyProtection="1">
      <alignment horizontal="right" vertical="center"/>
      <protection/>
    </xf>
    <xf numFmtId="165" fontId="23" fillId="0" borderId="0" xfId="0" applyNumberFormat="1" applyFont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1" fillId="0" borderId="11" xfId="0" applyFont="1" applyBorder="1" applyAlignment="1" applyProtection="1">
      <alignment horizontal="left"/>
      <protection/>
    </xf>
    <xf numFmtId="49" fontId="2" fillId="0" borderId="0" xfId="0" applyNumberFormat="1" applyFont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2" fillId="33" borderId="20" xfId="0" applyFont="1" applyFill="1" applyBorder="1" applyAlignment="1" applyProtection="1">
      <alignment horizontal="left" vertical="center"/>
      <protection/>
    </xf>
    <xf numFmtId="49" fontId="23" fillId="0" borderId="0" xfId="0" applyNumberFormat="1" applyFont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3" fillId="33" borderId="31" xfId="0" applyFont="1" applyFill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 indent="1"/>
      <protection/>
    </xf>
    <xf numFmtId="0" fontId="3" fillId="0" borderId="21" xfId="0" applyFont="1" applyBorder="1" applyAlignment="1" applyProtection="1">
      <alignment horizontal="left" vertical="center" indent="1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left" vertical="center" wrapText="1" indent="1"/>
      <protection/>
    </xf>
    <xf numFmtId="164" fontId="3" fillId="0" borderId="18" xfId="0" applyNumberFormat="1" applyFont="1" applyBorder="1" applyAlignment="1" applyProtection="1">
      <alignment horizontal="left" vertical="center" indent="1"/>
      <protection/>
    </xf>
    <xf numFmtId="164" fontId="3" fillId="0" borderId="19" xfId="0" applyNumberFormat="1" applyFont="1" applyBorder="1" applyAlignment="1" applyProtection="1">
      <alignment horizontal="left" vertical="center" indent="1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3" fillId="0" borderId="22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top" wrapText="1"/>
      <protection/>
    </xf>
    <xf numFmtId="164" fontId="3" fillId="0" borderId="28" xfId="0" applyNumberFormat="1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 wrapText="1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view="pageBreakPreview" zoomScaleSheetLayoutView="100" zoomScalePageLayoutView="0" workbookViewId="0" topLeftCell="A2">
      <selection activeCell="A2" sqref="A2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3"/>
      <c r="B2" s="4"/>
      <c r="C2" s="4"/>
      <c r="D2" s="4"/>
      <c r="E2" s="4"/>
      <c r="F2" s="4"/>
      <c r="G2" s="183" t="s">
        <v>617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2" customHeight="1" hidden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19" ht="8.2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24" customHeight="1">
      <c r="A5" s="12"/>
      <c r="B5" s="13" t="s">
        <v>0</v>
      </c>
      <c r="C5" s="13"/>
      <c r="D5" s="13"/>
      <c r="E5" s="195" t="s">
        <v>622</v>
      </c>
      <c r="F5" s="196"/>
      <c r="G5" s="196"/>
      <c r="H5" s="196"/>
      <c r="I5" s="196"/>
      <c r="J5" s="197"/>
      <c r="K5" s="13"/>
      <c r="L5" s="13"/>
      <c r="M5" s="13"/>
      <c r="N5" s="13"/>
      <c r="O5" s="13" t="s">
        <v>1</v>
      </c>
      <c r="P5" s="14" t="s">
        <v>2</v>
      </c>
      <c r="Q5" s="15"/>
      <c r="R5" s="16"/>
      <c r="S5" s="17"/>
    </row>
    <row r="6" spans="1:19" ht="17.25" customHeight="1" hidden="1">
      <c r="A6" s="12"/>
      <c r="B6" s="13" t="s">
        <v>3</v>
      </c>
      <c r="C6" s="13"/>
      <c r="D6" s="13"/>
      <c r="E6" s="18" t="s">
        <v>4</v>
      </c>
      <c r="F6" s="13"/>
      <c r="G6" s="13"/>
      <c r="H6" s="13"/>
      <c r="I6" s="13"/>
      <c r="J6" s="19"/>
      <c r="K6" s="13"/>
      <c r="L6" s="13"/>
      <c r="M6" s="13"/>
      <c r="N6" s="13"/>
      <c r="O6" s="13"/>
      <c r="P6" s="20"/>
      <c r="Q6" s="21"/>
      <c r="R6" s="19"/>
      <c r="S6" s="17"/>
    </row>
    <row r="7" spans="1:19" ht="24" customHeight="1">
      <c r="A7" s="12"/>
      <c r="B7" s="13" t="s">
        <v>5</v>
      </c>
      <c r="C7" s="13"/>
      <c r="D7" s="13"/>
      <c r="E7" s="198" t="s">
        <v>2</v>
      </c>
      <c r="F7" s="199"/>
      <c r="G7" s="199"/>
      <c r="H7" s="199"/>
      <c r="I7" s="199"/>
      <c r="J7" s="200"/>
      <c r="K7" s="13"/>
      <c r="L7" s="13"/>
      <c r="M7" s="13"/>
      <c r="N7" s="13"/>
      <c r="O7" s="13" t="s">
        <v>6</v>
      </c>
      <c r="P7" s="23"/>
      <c r="Q7" s="21"/>
      <c r="R7" s="19"/>
      <c r="S7" s="17"/>
    </row>
    <row r="8" spans="1:19" ht="17.25" customHeight="1" hidden="1">
      <c r="A8" s="12"/>
      <c r="B8" s="13" t="s">
        <v>7</v>
      </c>
      <c r="C8" s="13"/>
      <c r="D8" s="13"/>
      <c r="E8" s="22" t="s">
        <v>2</v>
      </c>
      <c r="F8" s="13"/>
      <c r="G8" s="13"/>
      <c r="H8" s="13"/>
      <c r="I8" s="13"/>
      <c r="J8" s="19"/>
      <c r="K8" s="13"/>
      <c r="L8" s="13"/>
      <c r="M8" s="13"/>
      <c r="N8" s="13"/>
      <c r="O8" s="13"/>
      <c r="P8" s="20"/>
      <c r="Q8" s="21"/>
      <c r="R8" s="19"/>
      <c r="S8" s="17"/>
    </row>
    <row r="9" spans="1:19" ht="24" customHeight="1">
      <c r="A9" s="12"/>
      <c r="B9" s="13" t="s">
        <v>8</v>
      </c>
      <c r="C9" s="13"/>
      <c r="D9" s="13"/>
      <c r="E9" s="201" t="s">
        <v>2</v>
      </c>
      <c r="F9" s="202"/>
      <c r="G9" s="202"/>
      <c r="H9" s="202"/>
      <c r="I9" s="202"/>
      <c r="J9" s="203"/>
      <c r="K9" s="13"/>
      <c r="L9" s="13"/>
      <c r="M9" s="13"/>
      <c r="N9" s="13"/>
      <c r="O9" s="13" t="s">
        <v>9</v>
      </c>
      <c r="P9" s="204"/>
      <c r="Q9" s="202"/>
      <c r="R9" s="203"/>
      <c r="S9" s="17"/>
    </row>
    <row r="10" spans="1:19" ht="17.25" customHeight="1" hidden="1">
      <c r="A10" s="12"/>
      <c r="B10" s="13" t="s">
        <v>10</v>
      </c>
      <c r="C10" s="13"/>
      <c r="D10" s="13"/>
      <c r="E10" s="24" t="s">
        <v>2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21"/>
      <c r="Q10" s="21"/>
      <c r="R10" s="13"/>
      <c r="S10" s="17"/>
    </row>
    <row r="11" spans="1:19" ht="17.25" customHeight="1" hidden="1">
      <c r="A11" s="12"/>
      <c r="B11" s="13" t="s">
        <v>11</v>
      </c>
      <c r="C11" s="13"/>
      <c r="D11" s="13"/>
      <c r="E11" s="24" t="s">
        <v>2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21"/>
      <c r="Q11" s="21"/>
      <c r="R11" s="13"/>
      <c r="S11" s="17"/>
    </row>
    <row r="12" spans="1:19" ht="17.25" customHeight="1" hidden="1">
      <c r="A12" s="12"/>
      <c r="B12" s="13" t="s">
        <v>12</v>
      </c>
      <c r="C12" s="13"/>
      <c r="D12" s="13"/>
      <c r="E12" s="24" t="s">
        <v>2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21"/>
      <c r="Q12" s="21"/>
      <c r="R12" s="13"/>
      <c r="S12" s="17"/>
    </row>
    <row r="13" spans="1:19" ht="17.25" customHeight="1" hidden="1">
      <c r="A13" s="12"/>
      <c r="B13" s="13"/>
      <c r="C13" s="13"/>
      <c r="D13" s="13"/>
      <c r="E13" s="24" t="s">
        <v>2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21"/>
      <c r="Q13" s="21"/>
      <c r="R13" s="13"/>
      <c r="S13" s="17"/>
    </row>
    <row r="14" spans="1:19" ht="17.25" customHeight="1" hidden="1">
      <c r="A14" s="12"/>
      <c r="B14" s="13"/>
      <c r="C14" s="13"/>
      <c r="D14" s="13"/>
      <c r="E14" s="24" t="s">
        <v>2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21"/>
      <c r="Q14" s="21"/>
      <c r="R14" s="13"/>
      <c r="S14" s="17"/>
    </row>
    <row r="15" spans="1:19" ht="17.25" customHeight="1" hidden="1">
      <c r="A15" s="12"/>
      <c r="B15" s="13"/>
      <c r="C15" s="13"/>
      <c r="D15" s="13"/>
      <c r="E15" s="24" t="s">
        <v>2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21"/>
      <c r="Q15" s="21"/>
      <c r="R15" s="13"/>
      <c r="S15" s="17"/>
    </row>
    <row r="16" spans="1:19" ht="17.25" customHeight="1" hidden="1">
      <c r="A16" s="12"/>
      <c r="B16" s="13"/>
      <c r="C16" s="13"/>
      <c r="D16" s="13"/>
      <c r="E16" s="24" t="s">
        <v>2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21"/>
      <c r="Q16" s="21"/>
      <c r="R16" s="13"/>
      <c r="S16" s="17"/>
    </row>
    <row r="17" spans="1:19" ht="17.25" customHeight="1" hidden="1">
      <c r="A17" s="12"/>
      <c r="B17" s="13"/>
      <c r="C17" s="13"/>
      <c r="D17" s="13"/>
      <c r="E17" s="24" t="s">
        <v>2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1"/>
      <c r="Q17" s="21"/>
      <c r="R17" s="13"/>
      <c r="S17" s="17"/>
    </row>
    <row r="18" spans="1:19" ht="17.25" customHeight="1" hidden="1">
      <c r="A18" s="12"/>
      <c r="B18" s="13"/>
      <c r="C18" s="13"/>
      <c r="D18" s="13"/>
      <c r="E18" s="24" t="s">
        <v>2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21"/>
      <c r="Q18" s="21"/>
      <c r="R18" s="13"/>
      <c r="S18" s="17"/>
    </row>
    <row r="19" spans="1:19" ht="17.25" customHeight="1" hidden="1">
      <c r="A19" s="12"/>
      <c r="B19" s="13"/>
      <c r="C19" s="13"/>
      <c r="D19" s="13"/>
      <c r="E19" s="24" t="s">
        <v>2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21"/>
      <c r="Q19" s="21"/>
      <c r="R19" s="13"/>
      <c r="S19" s="17"/>
    </row>
    <row r="20" spans="1:19" ht="17.25" customHeight="1" hidden="1">
      <c r="A20" s="12"/>
      <c r="B20" s="13"/>
      <c r="C20" s="13"/>
      <c r="D20" s="13"/>
      <c r="E20" s="24" t="s">
        <v>2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21"/>
      <c r="Q20" s="21"/>
      <c r="R20" s="13"/>
      <c r="S20" s="17"/>
    </row>
    <row r="21" spans="1:19" ht="17.25" customHeight="1" hidden="1">
      <c r="A21" s="12"/>
      <c r="B21" s="13"/>
      <c r="C21" s="13"/>
      <c r="D21" s="13"/>
      <c r="E21" s="24" t="s">
        <v>2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21"/>
      <c r="Q21" s="21"/>
      <c r="R21" s="13"/>
      <c r="S21" s="17"/>
    </row>
    <row r="22" spans="1:19" ht="17.25" customHeight="1" hidden="1">
      <c r="A22" s="12"/>
      <c r="B22" s="13"/>
      <c r="C22" s="13"/>
      <c r="D22" s="13"/>
      <c r="E22" s="24" t="s">
        <v>2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21"/>
      <c r="Q22" s="21"/>
      <c r="R22" s="13"/>
      <c r="S22" s="17"/>
    </row>
    <row r="23" spans="1:19" ht="17.25" customHeight="1" hidden="1">
      <c r="A23" s="12"/>
      <c r="B23" s="13"/>
      <c r="C23" s="13"/>
      <c r="D23" s="13"/>
      <c r="E23" s="24" t="s">
        <v>2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21"/>
      <c r="Q23" s="21"/>
      <c r="R23" s="13"/>
      <c r="S23" s="17"/>
    </row>
    <row r="24" spans="1:19" ht="17.25" customHeight="1" hidden="1">
      <c r="A24" s="12"/>
      <c r="B24" s="13"/>
      <c r="C24" s="13"/>
      <c r="D24" s="13"/>
      <c r="E24" s="25" t="s">
        <v>2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21"/>
      <c r="Q24" s="21"/>
      <c r="R24" s="13"/>
      <c r="S24" s="17"/>
    </row>
    <row r="25" spans="1:19" ht="17.25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 t="s">
        <v>13</v>
      </c>
      <c r="P25" s="13" t="s">
        <v>14</v>
      </c>
      <c r="Q25" s="13"/>
      <c r="R25" s="13"/>
      <c r="S25" s="17"/>
    </row>
    <row r="26" spans="1:19" ht="17.25" customHeight="1">
      <c r="A26" s="12"/>
      <c r="B26" s="13" t="s">
        <v>15</v>
      </c>
      <c r="C26" s="13"/>
      <c r="D26" s="13"/>
      <c r="E26" s="192" t="s">
        <v>623</v>
      </c>
      <c r="F26" s="26"/>
      <c r="G26" s="26"/>
      <c r="H26" s="26"/>
      <c r="I26" s="26"/>
      <c r="J26" s="16"/>
      <c r="K26" s="13"/>
      <c r="L26" s="13"/>
      <c r="M26" s="13"/>
      <c r="N26" s="13"/>
      <c r="O26" s="194" t="s">
        <v>16</v>
      </c>
      <c r="P26" s="205" t="s">
        <v>17</v>
      </c>
      <c r="Q26" s="206"/>
      <c r="R26" s="207"/>
      <c r="S26" s="17"/>
    </row>
    <row r="27" spans="1:19" ht="17.25" customHeight="1">
      <c r="A27" s="12"/>
      <c r="B27" s="13" t="s">
        <v>18</v>
      </c>
      <c r="C27" s="13"/>
      <c r="D27" s="13"/>
      <c r="E27" s="193" t="s">
        <v>19</v>
      </c>
      <c r="F27" s="13"/>
      <c r="G27" s="13"/>
      <c r="H27" s="13"/>
      <c r="I27" s="13"/>
      <c r="J27" s="19"/>
      <c r="K27" s="13"/>
      <c r="L27" s="13"/>
      <c r="M27" s="13"/>
      <c r="N27" s="13"/>
      <c r="O27" s="194" t="s">
        <v>20</v>
      </c>
      <c r="P27" s="28"/>
      <c r="Q27" s="29"/>
      <c r="R27" s="30"/>
      <c r="S27" s="17"/>
    </row>
    <row r="28" spans="1:19" ht="17.25" customHeight="1">
      <c r="A28" s="12"/>
      <c r="B28" s="13" t="s">
        <v>21</v>
      </c>
      <c r="C28" s="13"/>
      <c r="D28" s="13"/>
      <c r="E28" s="23" t="s">
        <v>2</v>
      </c>
      <c r="F28" s="13"/>
      <c r="G28" s="13"/>
      <c r="H28" s="13"/>
      <c r="I28" s="13"/>
      <c r="J28" s="19"/>
      <c r="K28" s="13"/>
      <c r="L28" s="13"/>
      <c r="M28" s="13"/>
      <c r="N28" s="13"/>
      <c r="O28" s="27"/>
      <c r="P28" s="28"/>
      <c r="Q28" s="29"/>
      <c r="R28" s="30"/>
      <c r="S28" s="17"/>
    </row>
    <row r="29" spans="1:19" ht="17.25" customHeight="1">
      <c r="A29" s="12"/>
      <c r="B29" s="13"/>
      <c r="C29" s="13"/>
      <c r="D29" s="13"/>
      <c r="E29" s="31"/>
      <c r="F29" s="32"/>
      <c r="G29" s="32"/>
      <c r="H29" s="32"/>
      <c r="I29" s="32"/>
      <c r="J29" s="33"/>
      <c r="K29" s="13"/>
      <c r="L29" s="13"/>
      <c r="M29" s="13"/>
      <c r="N29" s="13"/>
      <c r="O29" s="21"/>
      <c r="P29" s="21"/>
      <c r="Q29" s="21"/>
      <c r="R29" s="13"/>
      <c r="S29" s="17"/>
    </row>
    <row r="30" spans="1:19" ht="17.25" customHeight="1">
      <c r="A30" s="12"/>
      <c r="B30" s="13"/>
      <c r="C30" s="13"/>
      <c r="D30" s="13"/>
      <c r="E30" s="34" t="s">
        <v>22</v>
      </c>
      <c r="F30" s="13"/>
      <c r="G30" s="13" t="s">
        <v>23</v>
      </c>
      <c r="H30" s="13"/>
      <c r="I30" s="13"/>
      <c r="J30" s="13"/>
      <c r="K30" s="13"/>
      <c r="L30" s="13"/>
      <c r="M30" s="13"/>
      <c r="N30" s="13"/>
      <c r="O30" s="34" t="s">
        <v>24</v>
      </c>
      <c r="P30" s="21"/>
      <c r="Q30" s="21"/>
      <c r="R30" s="35"/>
      <c r="S30" s="17"/>
    </row>
    <row r="31" spans="1:19" ht="17.25" customHeight="1">
      <c r="A31" s="12"/>
      <c r="B31" s="13"/>
      <c r="C31" s="13"/>
      <c r="D31" s="13"/>
      <c r="E31" s="27"/>
      <c r="F31" s="13"/>
      <c r="G31" s="28"/>
      <c r="H31" s="36"/>
      <c r="I31" s="37"/>
      <c r="J31" s="13"/>
      <c r="K31" s="13"/>
      <c r="L31" s="13"/>
      <c r="M31" s="13"/>
      <c r="N31" s="13"/>
      <c r="O31" s="38"/>
      <c r="P31" s="21"/>
      <c r="Q31" s="21"/>
      <c r="R31" s="39"/>
      <c r="S31" s="17"/>
    </row>
    <row r="32" spans="1:19" ht="8.25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</row>
    <row r="33" spans="1:19" ht="20.25" customHeight="1">
      <c r="A33" s="43"/>
      <c r="B33" s="44"/>
      <c r="C33" s="44"/>
      <c r="D33" s="44"/>
      <c r="E33" s="45" t="s">
        <v>25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6"/>
    </row>
    <row r="34" spans="1:19" ht="20.25" customHeight="1">
      <c r="A34" s="47" t="s">
        <v>26</v>
      </c>
      <c r="B34" s="48"/>
      <c r="C34" s="48"/>
      <c r="D34" s="49"/>
      <c r="E34" s="50" t="s">
        <v>27</v>
      </c>
      <c r="F34" s="49"/>
      <c r="G34" s="50" t="s">
        <v>28</v>
      </c>
      <c r="H34" s="48"/>
      <c r="I34" s="49"/>
      <c r="J34" s="50" t="s">
        <v>29</v>
      </c>
      <c r="K34" s="48"/>
      <c r="L34" s="50" t="s">
        <v>30</v>
      </c>
      <c r="M34" s="48"/>
      <c r="N34" s="48"/>
      <c r="O34" s="49"/>
      <c r="P34" s="50" t="s">
        <v>31</v>
      </c>
      <c r="Q34" s="48"/>
      <c r="R34" s="48"/>
      <c r="S34" s="51"/>
    </row>
    <row r="35" spans="1:19" ht="20.25" customHeight="1">
      <c r="A35" s="52"/>
      <c r="B35" s="53"/>
      <c r="C35" s="53"/>
      <c r="D35" s="54">
        <v>0</v>
      </c>
      <c r="E35" s="55">
        <f>IF(D35=0,0,R47/D35)</f>
        <v>0</v>
      </c>
      <c r="F35" s="56"/>
      <c r="G35" s="57"/>
      <c r="H35" s="53"/>
      <c r="I35" s="54">
        <v>0</v>
      </c>
      <c r="J35" s="55">
        <f>IF(I35=0,0,R47/I35)</f>
        <v>0</v>
      </c>
      <c r="K35" s="58"/>
      <c r="L35" s="57"/>
      <c r="M35" s="53"/>
      <c r="N35" s="53"/>
      <c r="O35" s="54">
        <v>0</v>
      </c>
      <c r="P35" s="57"/>
      <c r="Q35" s="53"/>
      <c r="R35" s="59">
        <f>IF(O35=0,0,R47/O35)</f>
        <v>0</v>
      </c>
      <c r="S35" s="60"/>
    </row>
    <row r="36" spans="1:19" ht="20.25" customHeight="1">
      <c r="A36" s="43"/>
      <c r="B36" s="44"/>
      <c r="C36" s="44"/>
      <c r="D36" s="44"/>
      <c r="E36" s="45" t="s">
        <v>32</v>
      </c>
      <c r="F36" s="44"/>
      <c r="G36" s="44"/>
      <c r="H36" s="44"/>
      <c r="I36" s="44"/>
      <c r="J36" s="61" t="s">
        <v>33</v>
      </c>
      <c r="K36" s="44"/>
      <c r="L36" s="44"/>
      <c r="M36" s="44"/>
      <c r="N36" s="44"/>
      <c r="O36" s="44"/>
      <c r="P36" s="44"/>
      <c r="Q36" s="44"/>
      <c r="R36" s="44"/>
      <c r="S36" s="46"/>
    </row>
    <row r="37" spans="1:19" ht="20.25" customHeight="1">
      <c r="A37" s="62" t="s">
        <v>34</v>
      </c>
      <c r="B37" s="63"/>
      <c r="C37" s="64" t="s">
        <v>35</v>
      </c>
      <c r="D37" s="65"/>
      <c r="E37" s="65"/>
      <c r="F37" s="66"/>
      <c r="G37" s="62" t="s">
        <v>36</v>
      </c>
      <c r="H37" s="67"/>
      <c r="I37" s="64" t="s">
        <v>37</v>
      </c>
      <c r="J37" s="65"/>
      <c r="K37" s="65"/>
      <c r="L37" s="62" t="s">
        <v>38</v>
      </c>
      <c r="M37" s="67"/>
      <c r="N37" s="64" t="s">
        <v>39</v>
      </c>
      <c r="O37" s="65"/>
      <c r="P37" s="65"/>
      <c r="Q37" s="65"/>
      <c r="R37" s="65"/>
      <c r="S37" s="66"/>
    </row>
    <row r="38" spans="1:19" ht="20.25" customHeight="1">
      <c r="A38" s="68">
        <v>1</v>
      </c>
      <c r="B38" s="69" t="s">
        <v>40</v>
      </c>
      <c r="C38" s="16"/>
      <c r="D38" s="70" t="s">
        <v>41</v>
      </c>
      <c r="E38" s="71">
        <f>SUMIF(Rozpocet!O5:O286,8,Rozpocet!I5:I286)</f>
        <v>0</v>
      </c>
      <c r="F38" s="72"/>
      <c r="G38" s="68">
        <v>8</v>
      </c>
      <c r="H38" s="73" t="s">
        <v>42</v>
      </c>
      <c r="I38" s="30"/>
      <c r="J38" s="74">
        <v>0</v>
      </c>
      <c r="K38" s="75"/>
      <c r="L38" s="68">
        <v>13</v>
      </c>
      <c r="M38" s="28" t="s">
        <v>43</v>
      </c>
      <c r="N38" s="36"/>
      <c r="O38" s="36"/>
      <c r="P38" s="76">
        <f>M49</f>
        <v>21</v>
      </c>
      <c r="Q38" s="77" t="s">
        <v>44</v>
      </c>
      <c r="R38" s="71">
        <v>0</v>
      </c>
      <c r="S38" s="72"/>
    </row>
    <row r="39" spans="1:19" ht="20.25" customHeight="1">
      <c r="A39" s="68">
        <v>2</v>
      </c>
      <c r="B39" s="78"/>
      <c r="C39" s="33"/>
      <c r="D39" s="70" t="s">
        <v>45</v>
      </c>
      <c r="E39" s="71">
        <f>SUMIF(Rozpocet!O10:O286,4,Rozpocet!I10:I286)</f>
        <v>0</v>
      </c>
      <c r="F39" s="72"/>
      <c r="G39" s="68">
        <v>9</v>
      </c>
      <c r="H39" s="13" t="s">
        <v>46</v>
      </c>
      <c r="I39" s="70"/>
      <c r="J39" s="74">
        <v>0</v>
      </c>
      <c r="K39" s="75"/>
      <c r="L39" s="68">
        <v>14</v>
      </c>
      <c r="M39" s="28" t="s">
        <v>47</v>
      </c>
      <c r="N39" s="36"/>
      <c r="O39" s="36"/>
      <c r="P39" s="76">
        <f>M49</f>
        <v>21</v>
      </c>
      <c r="Q39" s="77" t="s">
        <v>44</v>
      </c>
      <c r="R39" s="71">
        <v>0</v>
      </c>
      <c r="S39" s="72"/>
    </row>
    <row r="40" spans="1:19" ht="20.25" customHeight="1">
      <c r="A40" s="68">
        <v>3</v>
      </c>
      <c r="B40" s="69" t="s">
        <v>48</v>
      </c>
      <c r="C40" s="16"/>
      <c r="D40" s="70" t="s">
        <v>41</v>
      </c>
      <c r="E40" s="71">
        <f>SUMIF(Rozpocet!O11:O286,32,Rozpocet!I11:I286)</f>
        <v>0</v>
      </c>
      <c r="F40" s="72"/>
      <c r="G40" s="68">
        <v>10</v>
      </c>
      <c r="H40" s="73" t="s">
        <v>49</v>
      </c>
      <c r="I40" s="30"/>
      <c r="J40" s="74">
        <v>0</v>
      </c>
      <c r="K40" s="75"/>
      <c r="L40" s="68">
        <v>15</v>
      </c>
      <c r="M40" s="28" t="s">
        <v>50</v>
      </c>
      <c r="N40" s="36"/>
      <c r="O40" s="36"/>
      <c r="P40" s="76">
        <f>M49</f>
        <v>21</v>
      </c>
      <c r="Q40" s="77" t="s">
        <v>44</v>
      </c>
      <c r="R40" s="71">
        <v>0</v>
      </c>
      <c r="S40" s="72"/>
    </row>
    <row r="41" spans="1:19" ht="20.25" customHeight="1">
      <c r="A41" s="68">
        <v>4</v>
      </c>
      <c r="B41" s="78"/>
      <c r="C41" s="33"/>
      <c r="D41" s="70" t="s">
        <v>45</v>
      </c>
      <c r="E41" s="71">
        <f>SUMIF(Rozpocet!O12:O286,16,Rozpocet!I12:I286)+SUMIF(Rozpocet!O12:O286,128,Rozpocet!I12:I286)</f>
        <v>0</v>
      </c>
      <c r="F41" s="72"/>
      <c r="G41" s="68">
        <v>11</v>
      </c>
      <c r="H41" s="73"/>
      <c r="I41" s="30"/>
      <c r="J41" s="74">
        <v>0</v>
      </c>
      <c r="K41" s="75"/>
      <c r="L41" s="68">
        <v>16</v>
      </c>
      <c r="M41" s="28" t="s">
        <v>51</v>
      </c>
      <c r="N41" s="36"/>
      <c r="O41" s="36"/>
      <c r="P41" s="76">
        <f>M49</f>
        <v>21</v>
      </c>
      <c r="Q41" s="77" t="s">
        <v>44</v>
      </c>
      <c r="R41" s="71">
        <v>0</v>
      </c>
      <c r="S41" s="72"/>
    </row>
    <row r="42" spans="1:19" ht="20.25" customHeight="1">
      <c r="A42" s="68">
        <v>5</v>
      </c>
      <c r="B42" s="69" t="s">
        <v>52</v>
      </c>
      <c r="C42" s="16"/>
      <c r="D42" s="70" t="s">
        <v>41</v>
      </c>
      <c r="E42" s="71">
        <f>SUMIF(Rozpocet!O13:O286,256,Rozpocet!I13:I286)</f>
        <v>0</v>
      </c>
      <c r="F42" s="72"/>
      <c r="G42" s="79"/>
      <c r="H42" s="36"/>
      <c r="I42" s="30"/>
      <c r="J42" s="80"/>
      <c r="K42" s="75"/>
      <c r="L42" s="68">
        <v>17</v>
      </c>
      <c r="M42" s="28" t="s">
        <v>53</v>
      </c>
      <c r="N42" s="36"/>
      <c r="O42" s="36"/>
      <c r="P42" s="76">
        <f>M49</f>
        <v>21</v>
      </c>
      <c r="Q42" s="77" t="s">
        <v>44</v>
      </c>
      <c r="R42" s="71">
        <v>0</v>
      </c>
      <c r="S42" s="72"/>
    </row>
    <row r="43" spans="1:19" ht="20.25" customHeight="1">
      <c r="A43" s="68">
        <v>6</v>
      </c>
      <c r="B43" s="78"/>
      <c r="C43" s="33"/>
      <c r="D43" s="70" t="s">
        <v>45</v>
      </c>
      <c r="E43" s="71">
        <f>SUMIF(Rozpocet!O14:O286,64,Rozpocet!I14:I286)</f>
        <v>0</v>
      </c>
      <c r="F43" s="72"/>
      <c r="G43" s="79"/>
      <c r="H43" s="36"/>
      <c r="I43" s="30"/>
      <c r="J43" s="80"/>
      <c r="K43" s="75"/>
      <c r="L43" s="68">
        <v>18</v>
      </c>
      <c r="M43" s="73" t="s">
        <v>54</v>
      </c>
      <c r="N43" s="36"/>
      <c r="O43" s="36"/>
      <c r="P43" s="36"/>
      <c r="Q43" s="30"/>
      <c r="R43" s="71">
        <f>SUMIF(Rozpocet!O14:O286,1024,Rozpocet!I14:I286)</f>
        <v>0</v>
      </c>
      <c r="S43" s="72"/>
    </row>
    <row r="44" spans="1:19" ht="20.25" customHeight="1">
      <c r="A44" s="68">
        <v>7</v>
      </c>
      <c r="B44" s="81" t="s">
        <v>55</v>
      </c>
      <c r="C44" s="36"/>
      <c r="D44" s="30"/>
      <c r="E44" s="82">
        <f>SUM(E38:E43)</f>
        <v>0</v>
      </c>
      <c r="F44" s="46"/>
      <c r="G44" s="68">
        <v>12</v>
      </c>
      <c r="H44" s="81" t="s">
        <v>56</v>
      </c>
      <c r="I44" s="30"/>
      <c r="J44" s="83">
        <f>SUM(J38:J41)</f>
        <v>0</v>
      </c>
      <c r="K44" s="84"/>
      <c r="L44" s="68">
        <v>19</v>
      </c>
      <c r="M44" s="69" t="s">
        <v>57</v>
      </c>
      <c r="N44" s="26"/>
      <c r="O44" s="26"/>
      <c r="P44" s="26"/>
      <c r="Q44" s="85"/>
      <c r="R44" s="82">
        <f>SUM(R38:R43)</f>
        <v>0</v>
      </c>
      <c r="S44" s="46"/>
    </row>
    <row r="45" spans="1:19" ht="20.25" customHeight="1">
      <c r="A45" s="86">
        <v>20</v>
      </c>
      <c r="B45" s="87" t="s">
        <v>58</v>
      </c>
      <c r="C45" s="88"/>
      <c r="D45" s="89"/>
      <c r="E45" s="90">
        <f>SUMIF(Rozpocet!O14:O286,512,Rozpocet!I14:I286)</f>
        <v>0</v>
      </c>
      <c r="F45" s="42"/>
      <c r="G45" s="86">
        <v>21</v>
      </c>
      <c r="H45" s="87" t="s">
        <v>59</v>
      </c>
      <c r="I45" s="89"/>
      <c r="J45" s="91">
        <v>0</v>
      </c>
      <c r="K45" s="92">
        <f>M49</f>
        <v>21</v>
      </c>
      <c r="L45" s="86">
        <v>22</v>
      </c>
      <c r="M45" s="87" t="s">
        <v>60</v>
      </c>
      <c r="N45" s="88"/>
      <c r="O45" s="88"/>
      <c r="P45" s="88"/>
      <c r="Q45" s="89"/>
      <c r="R45" s="90">
        <f>SUMIF(Rozpocet!O14:O286,"&lt;4",Rozpocet!I14:I286)+SUMIF(Rozpocet!O14:O286,"&gt;1024",Rozpocet!I14:I286)</f>
        <v>0</v>
      </c>
      <c r="S45" s="42"/>
    </row>
    <row r="46" spans="1:19" ht="20.25" customHeight="1">
      <c r="A46" s="93" t="s">
        <v>18</v>
      </c>
      <c r="B46" s="10"/>
      <c r="C46" s="10"/>
      <c r="D46" s="10"/>
      <c r="E46" s="10"/>
      <c r="F46" s="94"/>
      <c r="G46" s="95"/>
      <c r="H46" s="10"/>
      <c r="I46" s="10"/>
      <c r="J46" s="10"/>
      <c r="K46" s="10"/>
      <c r="L46" s="62" t="s">
        <v>61</v>
      </c>
      <c r="M46" s="49"/>
      <c r="N46" s="64" t="s">
        <v>62</v>
      </c>
      <c r="O46" s="48"/>
      <c r="P46" s="48"/>
      <c r="Q46" s="48"/>
      <c r="R46" s="48"/>
      <c r="S46" s="51"/>
    </row>
    <row r="47" spans="1:19" ht="20.25" customHeight="1">
      <c r="A47" s="12"/>
      <c r="B47" s="13"/>
      <c r="C47" s="13"/>
      <c r="D47" s="13"/>
      <c r="E47" s="13"/>
      <c r="F47" s="19"/>
      <c r="G47" s="96"/>
      <c r="H47" s="13"/>
      <c r="I47" s="13"/>
      <c r="J47" s="13"/>
      <c r="K47" s="13"/>
      <c r="L47" s="68">
        <v>23</v>
      </c>
      <c r="M47" s="73" t="s">
        <v>63</v>
      </c>
      <c r="N47" s="36"/>
      <c r="O47" s="36"/>
      <c r="P47" s="36"/>
      <c r="Q47" s="72"/>
      <c r="R47" s="82">
        <f>ROUND(E44+J44+R44+E45+J45+R45,2)</f>
        <v>0</v>
      </c>
      <c r="S47" s="97">
        <f>E44+J44+R44+E45+J45+R45</f>
        <v>0</v>
      </c>
    </row>
    <row r="48" spans="1:19" ht="20.25" customHeight="1">
      <c r="A48" s="98" t="s">
        <v>64</v>
      </c>
      <c r="B48" s="32"/>
      <c r="C48" s="32"/>
      <c r="D48" s="32"/>
      <c r="E48" s="32"/>
      <c r="F48" s="33"/>
      <c r="G48" s="99" t="s">
        <v>65</v>
      </c>
      <c r="H48" s="32"/>
      <c r="I48" s="32"/>
      <c r="J48" s="32"/>
      <c r="K48" s="32"/>
      <c r="L48" s="68">
        <v>24</v>
      </c>
      <c r="M48" s="100">
        <v>15</v>
      </c>
      <c r="N48" s="33" t="s">
        <v>44</v>
      </c>
      <c r="O48" s="101">
        <f>R47-O49</f>
        <v>0</v>
      </c>
      <c r="P48" s="36" t="s">
        <v>66</v>
      </c>
      <c r="Q48" s="30"/>
      <c r="R48" s="102">
        <f>ROUNDUP(O48*M48/100,1)</f>
        <v>0</v>
      </c>
      <c r="S48" s="103">
        <f>O48*M48/100</f>
        <v>0</v>
      </c>
    </row>
    <row r="49" spans="1:19" ht="20.25" customHeight="1">
      <c r="A49" s="104" t="s">
        <v>15</v>
      </c>
      <c r="B49" s="26"/>
      <c r="C49" s="26"/>
      <c r="D49" s="26"/>
      <c r="E49" s="26"/>
      <c r="F49" s="16"/>
      <c r="G49" s="105"/>
      <c r="H49" s="26"/>
      <c r="I49" s="26"/>
      <c r="J49" s="26"/>
      <c r="K49" s="26"/>
      <c r="L49" s="68">
        <v>25</v>
      </c>
      <c r="M49" s="106">
        <v>21</v>
      </c>
      <c r="N49" s="30" t="s">
        <v>44</v>
      </c>
      <c r="O49" s="101">
        <f>ROUND(SUMIF(Rozpocet!N14:N286,M49,Rozpocet!I14:I286)+SUMIF(P38:P42,M49,R38:R42)+IF(K45=M49,J45,0),2)</f>
        <v>0</v>
      </c>
      <c r="P49" s="36" t="s">
        <v>66</v>
      </c>
      <c r="Q49" s="30"/>
      <c r="R49" s="71">
        <f>ROUNDUP(O49*M49/100,1)</f>
        <v>0</v>
      </c>
      <c r="S49" s="107">
        <f>O49*M49/100</f>
        <v>0</v>
      </c>
    </row>
    <row r="50" spans="1:19" ht="20.25" customHeight="1">
      <c r="A50" s="12"/>
      <c r="B50" s="13"/>
      <c r="C50" s="13"/>
      <c r="D50" s="13"/>
      <c r="E50" s="13"/>
      <c r="F50" s="19"/>
      <c r="G50" s="96"/>
      <c r="H50" s="13"/>
      <c r="I50" s="13"/>
      <c r="J50" s="13"/>
      <c r="K50" s="13"/>
      <c r="L50" s="86">
        <v>26</v>
      </c>
      <c r="M50" s="108" t="s">
        <v>67</v>
      </c>
      <c r="N50" s="88"/>
      <c r="O50" s="88"/>
      <c r="P50" s="88"/>
      <c r="Q50" s="109"/>
      <c r="R50" s="110">
        <f>R47+R48+R49</f>
        <v>0</v>
      </c>
      <c r="S50" s="111"/>
    </row>
    <row r="51" spans="1:19" ht="20.25" customHeight="1">
      <c r="A51" s="98" t="s">
        <v>64</v>
      </c>
      <c r="B51" s="32"/>
      <c r="C51" s="32"/>
      <c r="D51" s="32"/>
      <c r="E51" s="32"/>
      <c r="F51" s="33"/>
      <c r="G51" s="99" t="s">
        <v>65</v>
      </c>
      <c r="H51" s="32"/>
      <c r="I51" s="32"/>
      <c r="J51" s="32"/>
      <c r="K51" s="32"/>
      <c r="L51" s="62" t="s">
        <v>68</v>
      </c>
      <c r="M51" s="49"/>
      <c r="N51" s="64" t="s">
        <v>69</v>
      </c>
      <c r="O51" s="48"/>
      <c r="P51" s="48"/>
      <c r="Q51" s="48"/>
      <c r="R51" s="112"/>
      <c r="S51" s="51"/>
    </row>
    <row r="52" spans="1:19" ht="20.25" customHeight="1">
      <c r="A52" s="104" t="s">
        <v>21</v>
      </c>
      <c r="B52" s="26"/>
      <c r="C52" s="26"/>
      <c r="D52" s="26"/>
      <c r="E52" s="26"/>
      <c r="F52" s="16"/>
      <c r="G52" s="105"/>
      <c r="H52" s="26"/>
      <c r="I52" s="26"/>
      <c r="J52" s="26"/>
      <c r="K52" s="26"/>
      <c r="L52" s="68">
        <v>27</v>
      </c>
      <c r="M52" s="73" t="s">
        <v>70</v>
      </c>
      <c r="N52" s="36"/>
      <c r="O52" s="36"/>
      <c r="P52" s="36"/>
      <c r="Q52" s="30"/>
      <c r="R52" s="71">
        <v>0</v>
      </c>
      <c r="S52" s="72"/>
    </row>
    <row r="53" spans="1:19" ht="20.25" customHeight="1">
      <c r="A53" s="12"/>
      <c r="B53" s="13"/>
      <c r="C53" s="13"/>
      <c r="D53" s="13"/>
      <c r="E53" s="13"/>
      <c r="F53" s="19"/>
      <c r="G53" s="96"/>
      <c r="H53" s="13"/>
      <c r="I53" s="13"/>
      <c r="J53" s="13"/>
      <c r="K53" s="13"/>
      <c r="L53" s="68">
        <v>28</v>
      </c>
      <c r="M53" s="73" t="s">
        <v>71</v>
      </c>
      <c r="N53" s="36"/>
      <c r="O53" s="36"/>
      <c r="P53" s="36"/>
      <c r="Q53" s="30"/>
      <c r="R53" s="71">
        <v>0</v>
      </c>
      <c r="S53" s="72"/>
    </row>
    <row r="54" spans="1:19" ht="20.25" customHeight="1">
      <c r="A54" s="113" t="s">
        <v>64</v>
      </c>
      <c r="B54" s="41"/>
      <c r="C54" s="41"/>
      <c r="D54" s="41"/>
      <c r="E54" s="41"/>
      <c r="F54" s="114"/>
      <c r="G54" s="115" t="s">
        <v>65</v>
      </c>
      <c r="H54" s="41"/>
      <c r="I54" s="41"/>
      <c r="J54" s="41"/>
      <c r="K54" s="41"/>
      <c r="L54" s="86">
        <v>29</v>
      </c>
      <c r="M54" s="87" t="s">
        <v>72</v>
      </c>
      <c r="N54" s="88"/>
      <c r="O54" s="88"/>
      <c r="P54" s="88"/>
      <c r="Q54" s="89"/>
      <c r="R54" s="55">
        <v>0</v>
      </c>
      <c r="S54" s="116"/>
    </row>
  </sheetData>
  <sheetProtection/>
  <mergeCells count="5">
    <mergeCell ref="E5:J5"/>
    <mergeCell ref="E7:J7"/>
    <mergeCell ref="E9:J9"/>
    <mergeCell ref="P9:R9"/>
    <mergeCell ref="P26:R26"/>
  </mergeCells>
  <printOptions horizontalCentered="1"/>
  <pageMargins left="0.5905511811023623" right="0.5905511811023623" top="0.5118110236220472" bottom="0.11811023622047245" header="0" footer="0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showGridLines="0" view="pageBreakPreview" zoomScaleSheetLayoutView="100" zoomScalePageLayoutView="0" workbookViewId="0" topLeftCell="A1">
      <pane ySplit="13" topLeftCell="A14" activePane="bottomLeft" state="frozen"/>
      <selection pane="topLeft" activeCell="B2" sqref="B2"/>
      <selection pane="bottomLeft" activeCell="A1" sqref="A1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17" t="s">
        <v>618</v>
      </c>
      <c r="B1" s="118"/>
      <c r="C1" s="118"/>
      <c r="D1" s="118"/>
      <c r="E1" s="118"/>
    </row>
    <row r="2" spans="1:5" ht="12" customHeight="1">
      <c r="A2" s="119" t="s">
        <v>73</v>
      </c>
      <c r="B2" s="120" t="str">
        <f>'Krycí list'!E5</f>
        <v>E2 - Stav.úpravy soc.zařízení</v>
      </c>
      <c r="C2" s="121"/>
      <c r="D2" s="121"/>
      <c r="E2" s="121"/>
    </row>
    <row r="3" spans="1:5" ht="12" customHeight="1">
      <c r="A3" s="119" t="s">
        <v>74</v>
      </c>
      <c r="B3" s="120" t="str">
        <f>'Krycí list'!E7</f>
        <v> </v>
      </c>
      <c r="C3" s="122"/>
      <c r="D3" s="120"/>
      <c r="E3" s="123"/>
    </row>
    <row r="4" spans="1:5" ht="12" customHeight="1">
      <c r="A4" s="119" t="s">
        <v>75</v>
      </c>
      <c r="B4" s="120" t="str">
        <f>'Krycí list'!E9</f>
        <v> </v>
      </c>
      <c r="C4" s="122"/>
      <c r="D4" s="120"/>
      <c r="E4" s="123"/>
    </row>
    <row r="5" spans="1:5" ht="12" customHeight="1">
      <c r="A5" s="120" t="s">
        <v>76</v>
      </c>
      <c r="B5" s="120" t="str">
        <f>'Krycí list'!P5</f>
        <v> </v>
      </c>
      <c r="C5" s="122"/>
      <c r="D5" s="120"/>
      <c r="E5" s="123"/>
    </row>
    <row r="6" spans="1:5" ht="6" customHeight="1">
      <c r="A6" s="120"/>
      <c r="B6" s="120"/>
      <c r="C6" s="122"/>
      <c r="D6" s="120"/>
      <c r="E6" s="123"/>
    </row>
    <row r="7" spans="1:5" ht="12" customHeight="1">
      <c r="A7" s="120" t="s">
        <v>77</v>
      </c>
      <c r="B7" s="120" t="str">
        <f>'Krycí list'!E26</f>
        <v>Technická univerzita v Liberci</v>
      </c>
      <c r="C7" s="122"/>
      <c r="D7" s="120"/>
      <c r="E7" s="123"/>
    </row>
    <row r="8" spans="1:5" ht="12" customHeight="1">
      <c r="A8" s="120" t="s">
        <v>78</v>
      </c>
      <c r="B8" s="120" t="str">
        <f>'Krycí list'!E28</f>
        <v> </v>
      </c>
      <c r="C8" s="122"/>
      <c r="D8" s="120"/>
      <c r="E8" s="123"/>
    </row>
    <row r="9" spans="1:5" ht="12" customHeight="1">
      <c r="A9" s="120" t="s">
        <v>79</v>
      </c>
      <c r="B9" s="120"/>
      <c r="C9" s="122"/>
      <c r="D9" s="120"/>
      <c r="E9" s="123"/>
    </row>
    <row r="10" spans="1:5" ht="6" customHeight="1">
      <c r="A10" s="118"/>
      <c r="B10" s="118"/>
      <c r="C10" s="118"/>
      <c r="D10" s="118"/>
      <c r="E10" s="118"/>
    </row>
    <row r="11" spans="1:5" ht="12" customHeight="1">
      <c r="A11" s="124" t="s">
        <v>80</v>
      </c>
      <c r="B11" s="125" t="s">
        <v>81</v>
      </c>
      <c r="C11" s="126" t="s">
        <v>82</v>
      </c>
      <c r="D11" s="127" t="s">
        <v>83</v>
      </c>
      <c r="E11" s="126" t="s">
        <v>84</v>
      </c>
    </row>
    <row r="12" spans="1:5" ht="12" customHeight="1">
      <c r="A12" s="128">
        <v>1</v>
      </c>
      <c r="B12" s="129">
        <v>2</v>
      </c>
      <c r="C12" s="130">
        <v>3</v>
      </c>
      <c r="D12" s="131">
        <v>4</v>
      </c>
      <c r="E12" s="130">
        <v>5</v>
      </c>
    </row>
    <row r="13" spans="1:5" ht="3.75" customHeight="1">
      <c r="A13" s="132"/>
      <c r="B13" s="133"/>
      <c r="C13" s="133"/>
      <c r="D13" s="133"/>
      <c r="E13" s="134"/>
    </row>
    <row r="14" spans="1:5" s="135" customFormat="1" ht="12.75" customHeight="1">
      <c r="A14" s="136" t="str">
        <f>Rozpocet!D14</f>
        <v>HSV</v>
      </c>
      <c r="B14" s="137" t="str">
        <f>Rozpocet!E14</f>
        <v>Práce a dodávky HSV</v>
      </c>
      <c r="C14" s="138">
        <f>Rozpocet!I14</f>
        <v>0</v>
      </c>
      <c r="D14" s="139">
        <f>Rozpocet!K14</f>
        <v>6.5096962199999995</v>
      </c>
      <c r="E14" s="139">
        <f>Rozpocet!M14</f>
        <v>15.852049000000001</v>
      </c>
    </row>
    <row r="15" spans="1:5" s="135" customFormat="1" ht="12.75" customHeight="1">
      <c r="A15" s="140" t="str">
        <f>Rozpocet!D15</f>
        <v>3</v>
      </c>
      <c r="B15" s="141" t="str">
        <f>Rozpocet!E15</f>
        <v>Svislé a kompletní konstrukce</v>
      </c>
      <c r="C15" s="142">
        <f>Rozpocet!I15</f>
        <v>0</v>
      </c>
      <c r="D15" s="143">
        <f>Rozpocet!K15</f>
        <v>3.5304963999999996</v>
      </c>
      <c r="E15" s="143">
        <f>Rozpocet!M15</f>
        <v>0</v>
      </c>
    </row>
    <row r="16" spans="1:5" s="135" customFormat="1" ht="12.75" customHeight="1">
      <c r="A16" s="140" t="str">
        <f>Rozpocet!D30</f>
        <v>6</v>
      </c>
      <c r="B16" s="141" t="str">
        <f>Rozpocet!E30</f>
        <v>Úpravy povrchů, podlahy a osazování výplní</v>
      </c>
      <c r="C16" s="142">
        <f>Rozpocet!I30</f>
        <v>0</v>
      </c>
      <c r="D16" s="143">
        <f>Rozpocet!K30</f>
        <v>2.9756623799999997</v>
      </c>
      <c r="E16" s="143">
        <f>Rozpocet!M30</f>
        <v>0</v>
      </c>
    </row>
    <row r="17" spans="1:5" s="135" customFormat="1" ht="12.75" customHeight="1">
      <c r="A17" s="140" t="str">
        <f>Rozpocet!D49</f>
        <v>9</v>
      </c>
      <c r="B17" s="141" t="str">
        <f>Rozpocet!E49</f>
        <v>Ostatní konstrukce a práce-bourání</v>
      </c>
      <c r="C17" s="142">
        <f>Rozpocet!I49</f>
        <v>0</v>
      </c>
      <c r="D17" s="143">
        <f>Rozpocet!K49</f>
        <v>0.00353744</v>
      </c>
      <c r="E17" s="143">
        <f>Rozpocet!M49</f>
        <v>15.852049000000001</v>
      </c>
    </row>
    <row r="18" spans="1:5" s="135" customFormat="1" ht="12.75" customHeight="1">
      <c r="A18" s="144" t="str">
        <f>Rozpocet!D75</f>
        <v>97</v>
      </c>
      <c r="B18" s="145" t="str">
        <f>Rozpocet!E75</f>
        <v>Prorážení otvorů a ostatní bourací práce</v>
      </c>
      <c r="C18" s="146">
        <f>Rozpocet!I75</f>
        <v>0</v>
      </c>
      <c r="D18" s="147">
        <f>Rozpocet!K75</f>
        <v>0</v>
      </c>
      <c r="E18" s="147">
        <f>Rozpocet!M75</f>
        <v>0.852</v>
      </c>
    </row>
    <row r="19" spans="1:5" s="135" customFormat="1" ht="12.75" customHeight="1">
      <c r="A19" s="144" t="str">
        <f>Rozpocet!D80</f>
        <v>99</v>
      </c>
      <c r="B19" s="145" t="str">
        <f>Rozpocet!E80</f>
        <v>Přesun hmot</v>
      </c>
      <c r="C19" s="146">
        <f>Rozpocet!I80</f>
        <v>0</v>
      </c>
      <c r="D19" s="147">
        <f>Rozpocet!K80</f>
        <v>0</v>
      </c>
      <c r="E19" s="147">
        <f>Rozpocet!M80</f>
        <v>0</v>
      </c>
    </row>
    <row r="20" spans="1:5" s="135" customFormat="1" ht="12.75" customHeight="1">
      <c r="A20" s="136" t="str">
        <f>Rozpocet!D98</f>
        <v>PSV</v>
      </c>
      <c r="B20" s="137" t="str">
        <f>Rozpocet!E98</f>
        <v>Práce a dodávky PSV</v>
      </c>
      <c r="C20" s="138">
        <f>Rozpocet!I98</f>
        <v>0</v>
      </c>
      <c r="D20" s="139">
        <f>Rozpocet!K98</f>
        <v>8.79272434</v>
      </c>
      <c r="E20" s="139">
        <f>Rozpocet!M98</f>
        <v>1.3949171899999997</v>
      </c>
    </row>
    <row r="21" spans="1:5" s="135" customFormat="1" ht="12.75" customHeight="1">
      <c r="A21" s="140" t="str">
        <f>Rozpocet!D99</f>
        <v>711</v>
      </c>
      <c r="B21" s="141" t="str">
        <f>Rozpocet!E99</f>
        <v>Izolace proti vodě, vlhkosti a plynům</v>
      </c>
      <c r="C21" s="142">
        <f>Rozpocet!I99</f>
        <v>0</v>
      </c>
      <c r="D21" s="143">
        <f>Rozpocet!K99</f>
        <v>0.753768</v>
      </c>
      <c r="E21" s="143">
        <f>Rozpocet!M99</f>
        <v>0</v>
      </c>
    </row>
    <row r="22" spans="1:5" s="135" customFormat="1" ht="12.75" customHeight="1">
      <c r="A22" s="140" t="str">
        <f>Rozpocet!D107</f>
        <v>720</v>
      </c>
      <c r="B22" s="141" t="str">
        <f>Rozpocet!E107</f>
        <v>Demontáže ZTi</v>
      </c>
      <c r="C22" s="142">
        <f>Rozpocet!I107</f>
        <v>0</v>
      </c>
      <c r="D22" s="143">
        <f>Rozpocet!K107</f>
        <v>0</v>
      </c>
      <c r="E22" s="143">
        <f>Rozpocet!M107</f>
        <v>0.42229999999999995</v>
      </c>
    </row>
    <row r="23" spans="1:5" s="135" customFormat="1" ht="12.75" customHeight="1">
      <c r="A23" s="140" t="str">
        <f>Rozpocet!D112</f>
        <v>721</v>
      </c>
      <c r="B23" s="141" t="str">
        <f>Rozpocet!E112</f>
        <v>Zdravotechnika - vnitřní kanalizace</v>
      </c>
      <c r="C23" s="142">
        <f>Rozpocet!I112</f>
        <v>0</v>
      </c>
      <c r="D23" s="143">
        <f>Rozpocet!K112</f>
        <v>0.16601</v>
      </c>
      <c r="E23" s="143">
        <f>Rozpocet!M112</f>
        <v>0.00252</v>
      </c>
    </row>
    <row r="24" spans="1:5" s="135" customFormat="1" ht="12.75" customHeight="1">
      <c r="A24" s="140" t="str">
        <f>Rozpocet!D126</f>
        <v>722</v>
      </c>
      <c r="B24" s="141" t="str">
        <f>Rozpocet!E126</f>
        <v>Zdravotechnika - vnitřní vodovod</v>
      </c>
      <c r="C24" s="142">
        <f>Rozpocet!I126</f>
        <v>0</v>
      </c>
      <c r="D24" s="143">
        <f>Rozpocet!K126</f>
        <v>0.36400000000000005</v>
      </c>
      <c r="E24" s="143">
        <f>Rozpocet!M126</f>
        <v>0</v>
      </c>
    </row>
    <row r="25" spans="1:5" s="135" customFormat="1" ht="12.75" customHeight="1">
      <c r="A25" s="140" t="str">
        <f>Rozpocet!D148</f>
        <v>725</v>
      </c>
      <c r="B25" s="141" t="str">
        <f>Rozpocet!E148</f>
        <v>Zdravotechnika - zařizovací předměty</v>
      </c>
      <c r="C25" s="142">
        <f>Rozpocet!I148</f>
        <v>0</v>
      </c>
      <c r="D25" s="143">
        <f>Rozpocet!K148</f>
        <v>0.7397699999999999</v>
      </c>
      <c r="E25" s="143">
        <f>Rozpocet!M148</f>
        <v>0</v>
      </c>
    </row>
    <row r="26" spans="1:5" s="135" customFormat="1" ht="12.75" customHeight="1">
      <c r="A26" s="140" t="str">
        <f>Rozpocet!D172</f>
        <v>735</v>
      </c>
      <c r="B26" s="141" t="str">
        <f>Rozpocet!E172</f>
        <v>Ústřední vytápění - otopná tělesa</v>
      </c>
      <c r="C26" s="142">
        <f>Rozpocet!I172</f>
        <v>0</v>
      </c>
      <c r="D26" s="143">
        <f>Rozpocet!K172</f>
        <v>0</v>
      </c>
      <c r="E26" s="143">
        <f>Rozpocet!M172</f>
        <v>0</v>
      </c>
    </row>
    <row r="27" spans="1:5" s="135" customFormat="1" ht="12.75" customHeight="1">
      <c r="A27" s="140" t="str">
        <f>Rozpocet!D174</f>
        <v>740</v>
      </c>
      <c r="B27" s="141" t="str">
        <f>Rozpocet!E174</f>
        <v>Elektromontáže</v>
      </c>
      <c r="C27" s="142">
        <f>Rozpocet!I174</f>
        <v>0</v>
      </c>
      <c r="D27" s="143">
        <f>Rozpocet!K174</f>
        <v>0</v>
      </c>
      <c r="E27" s="143">
        <f>Rozpocet!M174</f>
        <v>0</v>
      </c>
    </row>
    <row r="28" spans="1:5" s="135" customFormat="1" ht="12.75" customHeight="1">
      <c r="A28" s="140" t="str">
        <f>Rozpocet!D176</f>
        <v>751</v>
      </c>
      <c r="B28" s="141" t="str">
        <f>Rozpocet!E176</f>
        <v>Vzduchotechnika</v>
      </c>
      <c r="C28" s="142">
        <f>Rozpocet!I176</f>
        <v>0</v>
      </c>
      <c r="D28" s="143">
        <f>Rozpocet!K176</f>
        <v>0.96907</v>
      </c>
      <c r="E28" s="143">
        <f>Rozpocet!M176</f>
        <v>0</v>
      </c>
    </row>
    <row r="29" spans="1:5" s="135" customFormat="1" ht="12.75" customHeight="1">
      <c r="A29" s="140" t="str">
        <f>Rozpocet!D202</f>
        <v>763</v>
      </c>
      <c r="B29" s="141" t="str">
        <f>Rozpocet!E202</f>
        <v>Konstrukce suché výstavby</v>
      </c>
      <c r="C29" s="142">
        <f>Rozpocet!I202</f>
        <v>0</v>
      </c>
      <c r="D29" s="143">
        <f>Rozpocet!K202</f>
        <v>0.73102362</v>
      </c>
      <c r="E29" s="143">
        <f>Rozpocet!M202</f>
        <v>0</v>
      </c>
    </row>
    <row r="30" spans="1:5" s="135" customFormat="1" ht="12.75" customHeight="1">
      <c r="A30" s="140" t="str">
        <f>Rozpocet!D215</f>
        <v>766</v>
      </c>
      <c r="B30" s="141" t="str">
        <f>Rozpocet!E215</f>
        <v>Konstrukce truhlářské</v>
      </c>
      <c r="C30" s="142">
        <f>Rozpocet!I215</f>
        <v>0</v>
      </c>
      <c r="D30" s="143">
        <f>Rozpocet!K215</f>
        <v>0.17259</v>
      </c>
      <c r="E30" s="143">
        <f>Rozpocet!M215</f>
        <v>0.8974799999999998</v>
      </c>
    </row>
    <row r="31" spans="1:5" s="135" customFormat="1" ht="12.75" customHeight="1">
      <c r="A31" s="140" t="str">
        <f>Rozpocet!D236</f>
        <v>771</v>
      </c>
      <c r="B31" s="141" t="str">
        <f>Rozpocet!E236</f>
        <v>Podlahy z dlaždic</v>
      </c>
      <c r="C31" s="142">
        <f>Rozpocet!I236</f>
        <v>0</v>
      </c>
      <c r="D31" s="143">
        <f>Rozpocet!K236</f>
        <v>1.4603600199999998</v>
      </c>
      <c r="E31" s="143">
        <f>Rozpocet!M236</f>
        <v>0</v>
      </c>
    </row>
    <row r="32" spans="1:5" s="135" customFormat="1" ht="12.75" customHeight="1">
      <c r="A32" s="140" t="str">
        <f>Rozpocet!D242</f>
        <v>781</v>
      </c>
      <c r="B32" s="141" t="str">
        <f>Rozpocet!E242</f>
        <v>Dokončovací práce - obklady keramické</v>
      </c>
      <c r="C32" s="142">
        <f>Rozpocet!I242</f>
        <v>0</v>
      </c>
      <c r="D32" s="143">
        <f>Rozpocet!K242</f>
        <v>3.16087126</v>
      </c>
      <c r="E32" s="143">
        <f>Rozpocet!M242</f>
        <v>0</v>
      </c>
    </row>
    <row r="33" spans="1:5" s="135" customFormat="1" ht="12.75" customHeight="1">
      <c r="A33" s="140" t="str">
        <f>Rozpocet!D254</f>
        <v>783</v>
      </c>
      <c r="B33" s="141" t="str">
        <f>Rozpocet!E254</f>
        <v>Dokončovací práce - nátěry</v>
      </c>
      <c r="C33" s="142">
        <f>Rozpocet!I254</f>
        <v>0</v>
      </c>
      <c r="D33" s="143">
        <f>Rozpocet!K254</f>
        <v>0.00698888</v>
      </c>
      <c r="E33" s="143">
        <f>Rozpocet!M254</f>
        <v>0</v>
      </c>
    </row>
    <row r="34" spans="1:5" s="135" customFormat="1" ht="12.75" customHeight="1">
      <c r="A34" s="140" t="str">
        <f>Rozpocet!D264</f>
        <v>784</v>
      </c>
      <c r="B34" s="141" t="str">
        <f>Rozpocet!E264</f>
        <v>Dokončovací práce - malby a tapety</v>
      </c>
      <c r="C34" s="142">
        <f>Rozpocet!I264</f>
        <v>0</v>
      </c>
      <c r="D34" s="143">
        <f>Rozpocet!K264</f>
        <v>0.26827256</v>
      </c>
      <c r="E34" s="143">
        <f>Rozpocet!M264</f>
        <v>0.07261719</v>
      </c>
    </row>
    <row r="35" spans="2:5" s="148" customFormat="1" ht="12.75" customHeight="1">
      <c r="B35" s="149" t="s">
        <v>85</v>
      </c>
      <c r="C35" s="150">
        <f>Rozpocet!I286</f>
        <v>0</v>
      </c>
      <c r="D35" s="151">
        <f>Rozpocet!K286</f>
        <v>15.302420559999998</v>
      </c>
      <c r="E35" s="151">
        <f>Rozpocet!M286</f>
        <v>17.246966190000002</v>
      </c>
    </row>
  </sheetData>
  <sheetProtection/>
  <printOptions horizontalCentered="1"/>
  <pageMargins left="0" right="0" top="0.1968503937007874" bottom="0.1968503937007874" header="0" footer="0"/>
  <pageSetup fitToHeight="999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6"/>
  <sheetViews>
    <sheetView showGridLines="0" tabSelected="1" view="pageBreakPreview" zoomScaleSheetLayoutView="100" zoomScalePageLayoutView="0" workbookViewId="0" topLeftCell="A1">
      <pane ySplit="13" topLeftCell="A14" activePane="bottomLeft" state="frozen"/>
      <selection pane="topLeft" activeCell="B2" sqref="B2"/>
      <selection pane="bottomLeft" activeCell="H16" sqref="H16"/>
    </sheetView>
  </sheetViews>
  <sheetFormatPr defaultColWidth="9.140625" defaultRowHeight="11.25" customHeight="1"/>
  <cols>
    <col min="1" max="1" width="5.57421875" style="187" customWidth="1"/>
    <col min="2" max="2" width="4.421875" style="187" customWidth="1"/>
    <col min="3" max="3" width="4.7109375" style="187" customWidth="1"/>
    <col min="4" max="4" width="12.7109375" style="187" customWidth="1"/>
    <col min="5" max="5" width="62.00390625" style="187" customWidth="1"/>
    <col min="6" max="6" width="4.7109375" style="187" customWidth="1"/>
    <col min="7" max="7" width="9.8515625" style="187" customWidth="1"/>
    <col min="8" max="8" width="9.7109375" style="187" customWidth="1"/>
    <col min="9" max="9" width="13.57421875" style="187" customWidth="1"/>
    <col min="10" max="10" width="10.57421875" style="187" hidden="1" customWidth="1"/>
    <col min="11" max="11" width="10.8515625" style="187" hidden="1" customWidth="1"/>
    <col min="12" max="12" width="9.7109375" style="187" hidden="1" customWidth="1"/>
    <col min="13" max="13" width="11.57421875" style="187" hidden="1" customWidth="1"/>
    <col min="14" max="14" width="5.28125" style="187" customWidth="1"/>
    <col min="15" max="15" width="7.00390625" style="187" hidden="1" customWidth="1"/>
    <col min="16" max="16" width="7.28125" style="187" hidden="1" customWidth="1"/>
    <col min="17" max="19" width="9.140625" style="187" hidden="1" customWidth="1"/>
    <col min="20" max="20" width="0" style="187" hidden="1" customWidth="1"/>
    <col min="21" max="16384" width="9.140625" style="187" customWidth="1"/>
  </cols>
  <sheetData>
    <row r="1" spans="1:20" ht="18" customHeight="1">
      <c r="A1" s="185" t="s">
        <v>619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86"/>
      <c r="P1" s="186"/>
      <c r="Q1" s="120"/>
      <c r="R1" s="120"/>
      <c r="S1" s="120"/>
      <c r="T1" s="120"/>
    </row>
    <row r="2" spans="1:20" ht="11.25" customHeight="1">
      <c r="A2" s="119" t="s">
        <v>73</v>
      </c>
      <c r="B2" s="120"/>
      <c r="C2" s="120" t="str">
        <f>'Krycí list'!E5</f>
        <v>E2 - Stav.úpravy soc.zařízení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86"/>
      <c r="P2" s="186"/>
      <c r="Q2" s="120"/>
      <c r="R2" s="120"/>
      <c r="S2" s="120"/>
      <c r="T2" s="120"/>
    </row>
    <row r="3" spans="1:20" ht="11.25" customHeight="1">
      <c r="A3" s="119" t="s">
        <v>74</v>
      </c>
      <c r="B3" s="120"/>
      <c r="C3" s="120" t="str">
        <f>'Krycí list'!E7</f>
        <v> 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86"/>
      <c r="P3" s="186"/>
      <c r="Q3" s="120"/>
      <c r="R3" s="120"/>
      <c r="S3" s="120"/>
      <c r="T3" s="120"/>
    </row>
    <row r="4" spans="1:20" ht="11.25" customHeight="1">
      <c r="A4" s="119" t="s">
        <v>75</v>
      </c>
      <c r="B4" s="120"/>
      <c r="C4" s="120" t="str">
        <f>'Krycí list'!E9</f>
        <v> 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86"/>
      <c r="P4" s="186"/>
      <c r="Q4" s="120"/>
      <c r="R4" s="120"/>
      <c r="S4" s="120"/>
      <c r="T4" s="120"/>
    </row>
    <row r="5" spans="1:20" ht="11.25" customHeight="1">
      <c r="A5" s="120" t="s">
        <v>86</v>
      </c>
      <c r="B5" s="120"/>
      <c r="C5" s="120" t="str">
        <f>'Krycí list'!P5</f>
        <v> 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86"/>
      <c r="P5" s="186"/>
      <c r="Q5" s="120"/>
      <c r="R5" s="120"/>
      <c r="S5" s="120"/>
      <c r="T5" s="120"/>
    </row>
    <row r="6" spans="1:20" ht="6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86"/>
      <c r="P6" s="186"/>
      <c r="Q6" s="120"/>
      <c r="R6" s="120"/>
      <c r="S6" s="120"/>
      <c r="T6" s="120"/>
    </row>
    <row r="7" spans="1:20" ht="11.25" customHeight="1">
      <c r="A7" s="120" t="s">
        <v>77</v>
      </c>
      <c r="B7" s="120"/>
      <c r="C7" s="120" t="str">
        <f>'Krycí list'!E26</f>
        <v>Technická univerzita v Liberci</v>
      </c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86"/>
      <c r="P7" s="186"/>
      <c r="Q7" s="120"/>
      <c r="R7" s="120"/>
      <c r="S7" s="120"/>
      <c r="T7" s="120"/>
    </row>
    <row r="8" spans="1:20" ht="11.25" customHeight="1">
      <c r="A8" s="120" t="s">
        <v>78</v>
      </c>
      <c r="B8" s="120"/>
      <c r="C8" s="120" t="str">
        <f>'Krycí list'!E28</f>
        <v> </v>
      </c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86"/>
      <c r="P8" s="186"/>
      <c r="Q8" s="120"/>
      <c r="R8" s="120"/>
      <c r="S8" s="120"/>
      <c r="T8" s="120"/>
    </row>
    <row r="9" spans="1:20" ht="11.25" customHeight="1">
      <c r="A9" s="120" t="s">
        <v>79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86"/>
      <c r="P9" s="186"/>
      <c r="Q9" s="120"/>
      <c r="R9" s="120"/>
      <c r="S9" s="120"/>
      <c r="T9" s="120"/>
    </row>
    <row r="10" spans="1:20" ht="5.25" customHeight="1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86"/>
      <c r="P10" s="186"/>
      <c r="Q10" s="120"/>
      <c r="R10" s="120"/>
      <c r="S10" s="120"/>
      <c r="T10" s="120"/>
    </row>
    <row r="11" spans="1:20" ht="21.75" customHeight="1">
      <c r="A11" s="124" t="s">
        <v>87</v>
      </c>
      <c r="B11" s="125" t="s">
        <v>88</v>
      </c>
      <c r="C11" s="125" t="s">
        <v>89</v>
      </c>
      <c r="D11" s="125" t="s">
        <v>90</v>
      </c>
      <c r="E11" s="125" t="s">
        <v>81</v>
      </c>
      <c r="F11" s="125" t="s">
        <v>91</v>
      </c>
      <c r="G11" s="125" t="s">
        <v>92</v>
      </c>
      <c r="H11" s="125" t="s">
        <v>93</v>
      </c>
      <c r="I11" s="125" t="s">
        <v>82</v>
      </c>
      <c r="J11" s="125" t="s">
        <v>94</v>
      </c>
      <c r="K11" s="125" t="s">
        <v>83</v>
      </c>
      <c r="L11" s="125" t="s">
        <v>95</v>
      </c>
      <c r="M11" s="125" t="s">
        <v>96</v>
      </c>
      <c r="N11" s="125" t="s">
        <v>97</v>
      </c>
      <c r="O11" s="152" t="s">
        <v>98</v>
      </c>
      <c r="P11" s="153" t="s">
        <v>99</v>
      </c>
      <c r="Q11" s="125"/>
      <c r="R11" s="125"/>
      <c r="S11" s="125"/>
      <c r="T11" s="154" t="s">
        <v>100</v>
      </c>
    </row>
    <row r="12" spans="1:20" ht="11.25" customHeight="1">
      <c r="A12" s="128">
        <v>1</v>
      </c>
      <c r="B12" s="129">
        <v>2</v>
      </c>
      <c r="C12" s="129">
        <v>3</v>
      </c>
      <c r="D12" s="129">
        <v>4</v>
      </c>
      <c r="E12" s="129">
        <v>5</v>
      </c>
      <c r="F12" s="129">
        <v>6</v>
      </c>
      <c r="G12" s="129">
        <v>7</v>
      </c>
      <c r="H12" s="129">
        <v>8</v>
      </c>
      <c r="I12" s="129">
        <v>9</v>
      </c>
      <c r="J12" s="129"/>
      <c r="K12" s="129"/>
      <c r="L12" s="129"/>
      <c r="M12" s="129"/>
      <c r="N12" s="129">
        <v>10</v>
      </c>
      <c r="O12" s="155">
        <v>11</v>
      </c>
      <c r="P12" s="156">
        <v>12</v>
      </c>
      <c r="Q12" s="129"/>
      <c r="R12" s="129"/>
      <c r="S12" s="129"/>
      <c r="T12" s="157">
        <v>11</v>
      </c>
    </row>
    <row r="13" spans="1:20" ht="3.75" customHeight="1">
      <c r="A13" s="191"/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86"/>
      <c r="P13" s="188"/>
      <c r="Q13" s="120"/>
      <c r="R13" s="120"/>
      <c r="S13" s="120"/>
      <c r="T13" s="120"/>
    </row>
    <row r="14" spans="1:16" s="135" customFormat="1" ht="12.75" customHeight="1">
      <c r="A14" s="158"/>
      <c r="B14" s="159" t="s">
        <v>61</v>
      </c>
      <c r="C14" s="158"/>
      <c r="D14" s="158" t="s">
        <v>40</v>
      </c>
      <c r="E14" s="158" t="s">
        <v>101</v>
      </c>
      <c r="F14" s="158"/>
      <c r="G14" s="158"/>
      <c r="H14" s="158"/>
      <c r="I14" s="160">
        <f>I15+I30+I49</f>
        <v>0</v>
      </c>
      <c r="J14" s="158"/>
      <c r="K14" s="161">
        <f>K15+K30+K49</f>
        <v>6.5096962199999995</v>
      </c>
      <c r="L14" s="158"/>
      <c r="M14" s="161">
        <f>M15+M30+M49</f>
        <v>15.852049000000001</v>
      </c>
      <c r="N14" s="158"/>
      <c r="P14" s="137" t="s">
        <v>102</v>
      </c>
    </row>
    <row r="15" spans="2:16" s="135" customFormat="1" ht="12.75" customHeight="1">
      <c r="B15" s="140" t="s">
        <v>61</v>
      </c>
      <c r="D15" s="141" t="s">
        <v>103</v>
      </c>
      <c r="E15" s="141" t="s">
        <v>104</v>
      </c>
      <c r="I15" s="142">
        <f>SUM(I16:I29)</f>
        <v>0</v>
      </c>
      <c r="K15" s="143">
        <f>SUM(K16:K29)</f>
        <v>3.5304963999999996</v>
      </c>
      <c r="M15" s="143">
        <f>SUM(M16:M29)</f>
        <v>0</v>
      </c>
      <c r="P15" s="141" t="s">
        <v>105</v>
      </c>
    </row>
    <row r="16" spans="1:16" s="13" customFormat="1" ht="13.5" customHeight="1">
      <c r="A16" s="162" t="s">
        <v>105</v>
      </c>
      <c r="B16" s="162" t="s">
        <v>106</v>
      </c>
      <c r="C16" s="162" t="s">
        <v>107</v>
      </c>
      <c r="D16" s="184" t="s">
        <v>108</v>
      </c>
      <c r="E16" s="163" t="s">
        <v>109</v>
      </c>
      <c r="F16" s="162" t="s">
        <v>110</v>
      </c>
      <c r="G16" s="164">
        <v>3</v>
      </c>
      <c r="H16" s="165"/>
      <c r="I16" s="165">
        <f>ROUND(G16*H16,2)</f>
        <v>0</v>
      </c>
      <c r="J16" s="166">
        <v>0.03336</v>
      </c>
      <c r="K16" s="164">
        <f>G16*J16</f>
        <v>0.10008</v>
      </c>
      <c r="L16" s="166">
        <v>0</v>
      </c>
      <c r="M16" s="164">
        <f>G16*L16</f>
        <v>0</v>
      </c>
      <c r="N16" s="167">
        <v>21</v>
      </c>
      <c r="O16" s="168">
        <v>4</v>
      </c>
      <c r="P16" s="13" t="s">
        <v>111</v>
      </c>
    </row>
    <row r="17" spans="1:16" s="13" customFormat="1" ht="13.5" customHeight="1">
      <c r="A17" s="162" t="s">
        <v>111</v>
      </c>
      <c r="B17" s="162" t="s">
        <v>106</v>
      </c>
      <c r="C17" s="162" t="s">
        <v>112</v>
      </c>
      <c r="D17" s="184" t="s">
        <v>113</v>
      </c>
      <c r="E17" s="163" t="s">
        <v>114</v>
      </c>
      <c r="F17" s="162" t="s">
        <v>115</v>
      </c>
      <c r="G17" s="164">
        <v>4</v>
      </c>
      <c r="H17" s="165"/>
      <c r="I17" s="165">
        <f>ROUND(G17*H17,2)</f>
        <v>0</v>
      </c>
      <c r="J17" s="166">
        <v>0.25365</v>
      </c>
      <c r="K17" s="164">
        <f>G17*J17</f>
        <v>1.0146</v>
      </c>
      <c r="L17" s="166">
        <v>0</v>
      </c>
      <c r="M17" s="164">
        <f>G17*L17</f>
        <v>0</v>
      </c>
      <c r="N17" s="167">
        <v>21</v>
      </c>
      <c r="O17" s="168">
        <v>4</v>
      </c>
      <c r="P17" s="13" t="s">
        <v>111</v>
      </c>
    </row>
    <row r="18" spans="4:19" s="13" customFormat="1" ht="15.75" customHeight="1">
      <c r="D18" s="169"/>
      <c r="E18" s="170" t="s">
        <v>116</v>
      </c>
      <c r="G18" s="171">
        <v>4</v>
      </c>
      <c r="P18" s="169" t="s">
        <v>111</v>
      </c>
      <c r="Q18" s="169" t="s">
        <v>111</v>
      </c>
      <c r="R18" s="169" t="s">
        <v>117</v>
      </c>
      <c r="S18" s="169" t="s">
        <v>102</v>
      </c>
    </row>
    <row r="19" spans="4:19" s="13" customFormat="1" ht="15.75" customHeight="1">
      <c r="D19" s="172"/>
      <c r="E19" s="173" t="s">
        <v>118</v>
      </c>
      <c r="G19" s="174">
        <v>4</v>
      </c>
      <c r="P19" s="172" t="s">
        <v>111</v>
      </c>
      <c r="Q19" s="172" t="s">
        <v>119</v>
      </c>
      <c r="R19" s="172" t="s">
        <v>117</v>
      </c>
      <c r="S19" s="172" t="s">
        <v>105</v>
      </c>
    </row>
    <row r="20" spans="1:16" s="13" customFormat="1" ht="24" customHeight="1">
      <c r="A20" s="162" t="s">
        <v>103</v>
      </c>
      <c r="B20" s="162" t="s">
        <v>106</v>
      </c>
      <c r="C20" s="162" t="s">
        <v>107</v>
      </c>
      <c r="D20" s="184" t="s">
        <v>120</v>
      </c>
      <c r="E20" s="163" t="s">
        <v>121</v>
      </c>
      <c r="F20" s="162" t="s">
        <v>115</v>
      </c>
      <c r="G20" s="164">
        <v>18.72</v>
      </c>
      <c r="H20" s="165"/>
      <c r="I20" s="165">
        <f>ROUND(G20*H20,2)</f>
        <v>0</v>
      </c>
      <c r="J20" s="166">
        <v>0.06982</v>
      </c>
      <c r="K20" s="164">
        <f>G20*J20</f>
        <v>1.3070303999999997</v>
      </c>
      <c r="L20" s="166">
        <v>0</v>
      </c>
      <c r="M20" s="164">
        <f>G20*L20</f>
        <v>0</v>
      </c>
      <c r="N20" s="167">
        <v>21</v>
      </c>
      <c r="O20" s="168">
        <v>4</v>
      </c>
      <c r="P20" s="13" t="s">
        <v>111</v>
      </c>
    </row>
    <row r="21" spans="4:19" s="13" customFormat="1" ht="15.75" customHeight="1">
      <c r="D21" s="169"/>
      <c r="E21" s="170" t="s">
        <v>122</v>
      </c>
      <c r="G21" s="171">
        <v>9.36</v>
      </c>
      <c r="P21" s="169" t="s">
        <v>111</v>
      </c>
      <c r="Q21" s="169" t="s">
        <v>111</v>
      </c>
      <c r="R21" s="169" t="s">
        <v>117</v>
      </c>
      <c r="S21" s="169" t="s">
        <v>102</v>
      </c>
    </row>
    <row r="22" spans="4:19" s="13" customFormat="1" ht="15.75" customHeight="1">
      <c r="D22" s="169"/>
      <c r="E22" s="170" t="s">
        <v>123</v>
      </c>
      <c r="G22" s="171">
        <v>9.36</v>
      </c>
      <c r="P22" s="169" t="s">
        <v>111</v>
      </c>
      <c r="Q22" s="169" t="s">
        <v>111</v>
      </c>
      <c r="R22" s="169" t="s">
        <v>117</v>
      </c>
      <c r="S22" s="169" t="s">
        <v>102</v>
      </c>
    </row>
    <row r="23" spans="4:19" s="13" customFormat="1" ht="15.75" customHeight="1">
      <c r="D23" s="172"/>
      <c r="E23" s="173" t="s">
        <v>118</v>
      </c>
      <c r="G23" s="174">
        <v>18.72</v>
      </c>
      <c r="P23" s="172" t="s">
        <v>111</v>
      </c>
      <c r="Q23" s="172" t="s">
        <v>119</v>
      </c>
      <c r="R23" s="172" t="s">
        <v>117</v>
      </c>
      <c r="S23" s="172" t="s">
        <v>105</v>
      </c>
    </row>
    <row r="24" spans="1:16" s="13" customFormat="1" ht="13.5" customHeight="1">
      <c r="A24" s="162" t="s">
        <v>119</v>
      </c>
      <c r="B24" s="162" t="s">
        <v>106</v>
      </c>
      <c r="C24" s="162" t="s">
        <v>107</v>
      </c>
      <c r="D24" s="184" t="s">
        <v>124</v>
      </c>
      <c r="E24" s="163" t="s">
        <v>125</v>
      </c>
      <c r="F24" s="162" t="s">
        <v>126</v>
      </c>
      <c r="G24" s="164">
        <v>1</v>
      </c>
      <c r="H24" s="165"/>
      <c r="I24" s="165">
        <f>ROUND(G24*H24,2)</f>
        <v>0</v>
      </c>
      <c r="J24" s="166">
        <v>0.25365</v>
      </c>
      <c r="K24" s="164">
        <f>G24*J24</f>
        <v>0.25365</v>
      </c>
      <c r="L24" s="166">
        <v>0</v>
      </c>
      <c r="M24" s="164">
        <f>G24*L24</f>
        <v>0</v>
      </c>
      <c r="N24" s="167">
        <v>21</v>
      </c>
      <c r="O24" s="168">
        <v>4</v>
      </c>
      <c r="P24" s="13" t="s">
        <v>111</v>
      </c>
    </row>
    <row r="25" spans="1:16" s="13" customFormat="1" ht="13.5" customHeight="1">
      <c r="A25" s="162" t="s">
        <v>127</v>
      </c>
      <c r="B25" s="162" t="s">
        <v>106</v>
      </c>
      <c r="C25" s="162" t="s">
        <v>112</v>
      </c>
      <c r="D25" s="184" t="s">
        <v>128</v>
      </c>
      <c r="E25" s="163" t="s">
        <v>129</v>
      </c>
      <c r="F25" s="162" t="s">
        <v>115</v>
      </c>
      <c r="G25" s="164">
        <v>3.2</v>
      </c>
      <c r="H25" s="165"/>
      <c r="I25" s="165">
        <f>ROUND(G25*H25,2)</f>
        <v>0</v>
      </c>
      <c r="J25" s="166">
        <v>0.26723</v>
      </c>
      <c r="K25" s="164">
        <f>G25*J25</f>
        <v>0.8551360000000001</v>
      </c>
      <c r="L25" s="166">
        <v>0</v>
      </c>
      <c r="M25" s="164">
        <f>G25*L25</f>
        <v>0</v>
      </c>
      <c r="N25" s="167">
        <v>21</v>
      </c>
      <c r="O25" s="168">
        <v>4</v>
      </c>
      <c r="P25" s="13" t="s">
        <v>111</v>
      </c>
    </row>
    <row r="26" spans="4:19" s="13" customFormat="1" ht="15.75" customHeight="1">
      <c r="D26" s="169"/>
      <c r="E26" s="170" t="s">
        <v>130</v>
      </c>
      <c r="G26" s="171">
        <v>1.4</v>
      </c>
      <c r="P26" s="169" t="s">
        <v>111</v>
      </c>
      <c r="Q26" s="169" t="s">
        <v>111</v>
      </c>
      <c r="R26" s="169" t="s">
        <v>117</v>
      </c>
      <c r="S26" s="169" t="s">
        <v>102</v>
      </c>
    </row>
    <row r="27" spans="4:19" s="13" customFormat="1" ht="15.75" customHeight="1">
      <c r="D27" s="169"/>
      <c r="E27" s="170" t="s">
        <v>131</v>
      </c>
      <c r="G27" s="171">
        <v>1.4</v>
      </c>
      <c r="P27" s="169" t="s">
        <v>111</v>
      </c>
      <c r="Q27" s="169" t="s">
        <v>111</v>
      </c>
      <c r="R27" s="169" t="s">
        <v>117</v>
      </c>
      <c r="S27" s="169" t="s">
        <v>102</v>
      </c>
    </row>
    <row r="28" spans="4:19" s="13" customFormat="1" ht="15.75" customHeight="1">
      <c r="D28" s="169"/>
      <c r="E28" s="170" t="s">
        <v>132</v>
      </c>
      <c r="G28" s="171">
        <v>0.4</v>
      </c>
      <c r="P28" s="169" t="s">
        <v>111</v>
      </c>
      <c r="Q28" s="169" t="s">
        <v>111</v>
      </c>
      <c r="R28" s="169" t="s">
        <v>117</v>
      </c>
      <c r="S28" s="169" t="s">
        <v>102</v>
      </c>
    </row>
    <row r="29" spans="4:19" s="13" customFormat="1" ht="15.75" customHeight="1">
      <c r="D29" s="172"/>
      <c r="E29" s="173" t="s">
        <v>118</v>
      </c>
      <c r="G29" s="174">
        <v>3.2</v>
      </c>
      <c r="P29" s="172" t="s">
        <v>111</v>
      </c>
      <c r="Q29" s="172" t="s">
        <v>119</v>
      </c>
      <c r="R29" s="172" t="s">
        <v>117</v>
      </c>
      <c r="S29" s="172" t="s">
        <v>105</v>
      </c>
    </row>
    <row r="30" spans="2:16" s="135" customFormat="1" ht="12.75" customHeight="1">
      <c r="B30" s="140" t="s">
        <v>61</v>
      </c>
      <c r="D30" s="141" t="s">
        <v>133</v>
      </c>
      <c r="E30" s="141" t="s">
        <v>134</v>
      </c>
      <c r="I30" s="142">
        <f>SUM(I31:I48)</f>
        <v>0</v>
      </c>
      <c r="K30" s="143">
        <f>SUM(K31:K48)</f>
        <v>2.9756623799999997</v>
      </c>
      <c r="M30" s="143">
        <f>SUM(M31:M48)</f>
        <v>0</v>
      </c>
      <c r="P30" s="141" t="s">
        <v>105</v>
      </c>
    </row>
    <row r="31" spans="1:16" s="13" customFormat="1" ht="13.5" customHeight="1">
      <c r="A31" s="162" t="s">
        <v>133</v>
      </c>
      <c r="B31" s="162" t="s">
        <v>106</v>
      </c>
      <c r="C31" s="162" t="s">
        <v>107</v>
      </c>
      <c r="D31" s="184" t="s">
        <v>135</v>
      </c>
      <c r="E31" s="163" t="s">
        <v>136</v>
      </c>
      <c r="F31" s="162" t="s">
        <v>115</v>
      </c>
      <c r="G31" s="164">
        <v>16.416</v>
      </c>
      <c r="H31" s="165"/>
      <c r="I31" s="165">
        <f>ROUND(G31*H31,2)</f>
        <v>0</v>
      </c>
      <c r="J31" s="166">
        <v>0.01838</v>
      </c>
      <c r="K31" s="164">
        <f>G31*J31</f>
        <v>0.30172608</v>
      </c>
      <c r="L31" s="166">
        <v>0</v>
      </c>
      <c r="M31" s="164">
        <f>G31*L31</f>
        <v>0</v>
      </c>
      <c r="N31" s="167">
        <v>21</v>
      </c>
      <c r="O31" s="168">
        <v>4</v>
      </c>
      <c r="P31" s="13" t="s">
        <v>111</v>
      </c>
    </row>
    <row r="32" spans="4:19" s="13" customFormat="1" ht="15.75" customHeight="1">
      <c r="D32" s="169"/>
      <c r="E32" s="170" t="s">
        <v>137</v>
      </c>
      <c r="G32" s="171">
        <v>16.416</v>
      </c>
      <c r="P32" s="169" t="s">
        <v>111</v>
      </c>
      <c r="Q32" s="169" t="s">
        <v>111</v>
      </c>
      <c r="R32" s="169" t="s">
        <v>117</v>
      </c>
      <c r="S32" s="169" t="s">
        <v>102</v>
      </c>
    </row>
    <row r="33" spans="1:16" s="13" customFormat="1" ht="13.5" customHeight="1">
      <c r="A33" s="162" t="s">
        <v>138</v>
      </c>
      <c r="B33" s="162" t="s">
        <v>106</v>
      </c>
      <c r="C33" s="162" t="s">
        <v>112</v>
      </c>
      <c r="D33" s="184" t="s">
        <v>139</v>
      </c>
      <c r="E33" s="163" t="s">
        <v>140</v>
      </c>
      <c r="F33" s="162" t="s">
        <v>115</v>
      </c>
      <c r="G33" s="164">
        <v>62.111</v>
      </c>
      <c r="H33" s="165"/>
      <c r="I33" s="165">
        <f>ROUND(G33*H33,2)</f>
        <v>0</v>
      </c>
      <c r="J33" s="166">
        <v>0.0052</v>
      </c>
      <c r="K33" s="164">
        <f>G33*J33</f>
        <v>0.32297719999999996</v>
      </c>
      <c r="L33" s="166">
        <v>0</v>
      </c>
      <c r="M33" s="164">
        <f>G33*L33</f>
        <v>0</v>
      </c>
      <c r="N33" s="167">
        <v>21</v>
      </c>
      <c r="O33" s="168">
        <v>4</v>
      </c>
      <c r="P33" s="13" t="s">
        <v>111</v>
      </c>
    </row>
    <row r="34" spans="4:19" s="13" customFormat="1" ht="15.75" customHeight="1">
      <c r="D34" s="169"/>
      <c r="E34" s="170" t="s">
        <v>141</v>
      </c>
      <c r="G34" s="171">
        <v>62.111</v>
      </c>
      <c r="P34" s="169" t="s">
        <v>111</v>
      </c>
      <c r="Q34" s="169" t="s">
        <v>111</v>
      </c>
      <c r="R34" s="169" t="s">
        <v>117</v>
      </c>
      <c r="S34" s="169" t="s">
        <v>102</v>
      </c>
    </row>
    <row r="35" spans="4:19" s="13" customFormat="1" ht="15.75" customHeight="1">
      <c r="D35" s="172"/>
      <c r="E35" s="173" t="s">
        <v>118</v>
      </c>
      <c r="G35" s="174">
        <v>62.111</v>
      </c>
      <c r="P35" s="172" t="s">
        <v>111</v>
      </c>
      <c r="Q35" s="172" t="s">
        <v>119</v>
      </c>
      <c r="R35" s="172" t="s">
        <v>117</v>
      </c>
      <c r="S35" s="172" t="s">
        <v>105</v>
      </c>
    </row>
    <row r="36" spans="1:16" s="13" customFormat="1" ht="13.5" customHeight="1">
      <c r="A36" s="162" t="s">
        <v>142</v>
      </c>
      <c r="B36" s="162" t="s">
        <v>106</v>
      </c>
      <c r="C36" s="162" t="s">
        <v>107</v>
      </c>
      <c r="D36" s="184" t="s">
        <v>143</v>
      </c>
      <c r="E36" s="163" t="s">
        <v>144</v>
      </c>
      <c r="F36" s="162" t="s">
        <v>115</v>
      </c>
      <c r="G36" s="164">
        <v>7.76</v>
      </c>
      <c r="H36" s="165"/>
      <c r="I36" s="165">
        <f>ROUND(G36*H36,2)</f>
        <v>0</v>
      </c>
      <c r="J36" s="166">
        <v>0.021</v>
      </c>
      <c r="K36" s="164">
        <f>G36*J36</f>
        <v>0.16296</v>
      </c>
      <c r="L36" s="166">
        <v>0</v>
      </c>
      <c r="M36" s="164">
        <f>G36*L36</f>
        <v>0</v>
      </c>
      <c r="N36" s="167">
        <v>21</v>
      </c>
      <c r="O36" s="168">
        <v>4</v>
      </c>
      <c r="P36" s="13" t="s">
        <v>111</v>
      </c>
    </row>
    <row r="37" spans="4:19" s="13" customFormat="1" ht="15.75" customHeight="1">
      <c r="D37" s="169"/>
      <c r="E37" s="170" t="s">
        <v>145</v>
      </c>
      <c r="G37" s="171">
        <v>7.76</v>
      </c>
      <c r="P37" s="169" t="s">
        <v>111</v>
      </c>
      <c r="Q37" s="169" t="s">
        <v>111</v>
      </c>
      <c r="R37" s="169" t="s">
        <v>117</v>
      </c>
      <c r="S37" s="169" t="s">
        <v>105</v>
      </c>
    </row>
    <row r="38" spans="1:16" s="13" customFormat="1" ht="13.5" customHeight="1">
      <c r="A38" s="162" t="s">
        <v>146</v>
      </c>
      <c r="B38" s="162" t="s">
        <v>106</v>
      </c>
      <c r="C38" s="162" t="s">
        <v>112</v>
      </c>
      <c r="D38" s="184" t="s">
        <v>147</v>
      </c>
      <c r="E38" s="163" t="s">
        <v>148</v>
      </c>
      <c r="F38" s="162" t="s">
        <v>115</v>
      </c>
      <c r="G38" s="164">
        <v>295.947</v>
      </c>
      <c r="H38" s="165"/>
      <c r="I38" s="165">
        <f>ROUND(G38*H38,2)</f>
        <v>0</v>
      </c>
      <c r="J38" s="166">
        <v>0.0052</v>
      </c>
      <c r="K38" s="164">
        <f>G38*J38</f>
        <v>1.5389244</v>
      </c>
      <c r="L38" s="166">
        <v>0</v>
      </c>
      <c r="M38" s="164">
        <f>G38*L38</f>
        <v>0</v>
      </c>
      <c r="N38" s="167">
        <v>21</v>
      </c>
      <c r="O38" s="168">
        <v>4</v>
      </c>
      <c r="P38" s="13" t="s">
        <v>111</v>
      </c>
    </row>
    <row r="39" spans="4:19" s="13" customFormat="1" ht="15.75" customHeight="1">
      <c r="D39" s="169"/>
      <c r="E39" s="170" t="s">
        <v>149</v>
      </c>
      <c r="G39" s="171">
        <v>118.436</v>
      </c>
      <c r="P39" s="169" t="s">
        <v>111</v>
      </c>
      <c r="Q39" s="169" t="s">
        <v>111</v>
      </c>
      <c r="R39" s="169" t="s">
        <v>117</v>
      </c>
      <c r="S39" s="169" t="s">
        <v>102</v>
      </c>
    </row>
    <row r="40" spans="4:19" s="13" customFormat="1" ht="15.75" customHeight="1">
      <c r="D40" s="169"/>
      <c r="E40" s="170" t="s">
        <v>150</v>
      </c>
      <c r="G40" s="171">
        <v>101.836</v>
      </c>
      <c r="P40" s="169" t="s">
        <v>111</v>
      </c>
      <c r="Q40" s="169" t="s">
        <v>111</v>
      </c>
      <c r="R40" s="169" t="s">
        <v>117</v>
      </c>
      <c r="S40" s="169" t="s">
        <v>102</v>
      </c>
    </row>
    <row r="41" spans="4:19" s="13" customFormat="1" ht="15.75" customHeight="1">
      <c r="D41" s="169"/>
      <c r="E41" s="170" t="s">
        <v>151</v>
      </c>
      <c r="G41" s="171">
        <v>75.675</v>
      </c>
      <c r="P41" s="169" t="s">
        <v>111</v>
      </c>
      <c r="Q41" s="169" t="s">
        <v>111</v>
      </c>
      <c r="R41" s="169" t="s">
        <v>117</v>
      </c>
      <c r="S41" s="169" t="s">
        <v>102</v>
      </c>
    </row>
    <row r="42" spans="4:19" s="13" customFormat="1" ht="15.75" customHeight="1">
      <c r="D42" s="172"/>
      <c r="E42" s="173" t="s">
        <v>118</v>
      </c>
      <c r="G42" s="174">
        <v>295.947</v>
      </c>
      <c r="P42" s="172" t="s">
        <v>111</v>
      </c>
      <c r="Q42" s="172" t="s">
        <v>119</v>
      </c>
      <c r="R42" s="172" t="s">
        <v>117</v>
      </c>
      <c r="S42" s="172" t="s">
        <v>105</v>
      </c>
    </row>
    <row r="43" spans="1:16" s="13" customFormat="1" ht="13.5" customHeight="1">
      <c r="A43" s="162" t="s">
        <v>152</v>
      </c>
      <c r="B43" s="162" t="s">
        <v>106</v>
      </c>
      <c r="C43" s="162" t="s">
        <v>153</v>
      </c>
      <c r="D43" s="184" t="s">
        <v>154</v>
      </c>
      <c r="E43" s="163" t="s">
        <v>155</v>
      </c>
      <c r="F43" s="162" t="s">
        <v>115</v>
      </c>
      <c r="G43" s="164">
        <v>62.111</v>
      </c>
      <c r="H43" s="165"/>
      <c r="I43" s="165">
        <f>ROUND(G43*H43,2)</f>
        <v>0</v>
      </c>
      <c r="J43" s="166">
        <v>0.0002</v>
      </c>
      <c r="K43" s="164">
        <f>G43*J43</f>
        <v>0.0124222</v>
      </c>
      <c r="L43" s="166">
        <v>0</v>
      </c>
      <c r="M43" s="164">
        <f>G43*L43</f>
        <v>0</v>
      </c>
      <c r="N43" s="167">
        <v>21</v>
      </c>
      <c r="O43" s="168">
        <v>4</v>
      </c>
      <c r="P43" s="13" t="s">
        <v>111</v>
      </c>
    </row>
    <row r="44" spans="4:19" s="13" customFormat="1" ht="15.75" customHeight="1">
      <c r="D44" s="169"/>
      <c r="E44" s="170" t="s">
        <v>141</v>
      </c>
      <c r="G44" s="171">
        <v>62.111</v>
      </c>
      <c r="P44" s="169" t="s">
        <v>111</v>
      </c>
      <c r="Q44" s="169" t="s">
        <v>111</v>
      </c>
      <c r="R44" s="169" t="s">
        <v>117</v>
      </c>
      <c r="S44" s="169" t="s">
        <v>105</v>
      </c>
    </row>
    <row r="45" spans="1:16" s="13" customFormat="1" ht="13.5" customHeight="1">
      <c r="A45" s="162" t="s">
        <v>156</v>
      </c>
      <c r="B45" s="162" t="s">
        <v>106</v>
      </c>
      <c r="C45" s="162" t="s">
        <v>112</v>
      </c>
      <c r="D45" s="184" t="s">
        <v>157</v>
      </c>
      <c r="E45" s="163" t="s">
        <v>158</v>
      </c>
      <c r="F45" s="162" t="s">
        <v>110</v>
      </c>
      <c r="G45" s="164">
        <v>3</v>
      </c>
      <c r="H45" s="165"/>
      <c r="I45" s="165">
        <f>ROUND(G45*H45,2)</f>
        <v>0</v>
      </c>
      <c r="J45" s="166">
        <v>0.04634</v>
      </c>
      <c r="K45" s="164">
        <f>G45*J45</f>
        <v>0.13902</v>
      </c>
      <c r="L45" s="166">
        <v>0</v>
      </c>
      <c r="M45" s="164">
        <f>G45*L45</f>
        <v>0</v>
      </c>
      <c r="N45" s="167">
        <v>21</v>
      </c>
      <c r="O45" s="168">
        <v>4</v>
      </c>
      <c r="P45" s="13" t="s">
        <v>111</v>
      </c>
    </row>
    <row r="46" spans="1:16" s="13" customFormat="1" ht="13.5" customHeight="1">
      <c r="A46" s="175" t="s">
        <v>159</v>
      </c>
      <c r="B46" s="175" t="s">
        <v>160</v>
      </c>
      <c r="C46" s="175" t="s">
        <v>161</v>
      </c>
      <c r="D46" s="189" t="s">
        <v>162</v>
      </c>
      <c r="E46" s="176" t="s">
        <v>163</v>
      </c>
      <c r="F46" s="175" t="s">
        <v>110</v>
      </c>
      <c r="G46" s="177">
        <v>3</v>
      </c>
      <c r="H46" s="178"/>
      <c r="I46" s="178">
        <f>ROUND(G46*H46,2)</f>
        <v>0</v>
      </c>
      <c r="J46" s="179">
        <v>0.0106</v>
      </c>
      <c r="K46" s="177">
        <f>G46*J46</f>
        <v>0.0318</v>
      </c>
      <c r="L46" s="179">
        <v>0</v>
      </c>
      <c r="M46" s="177">
        <f>G46*L46</f>
        <v>0</v>
      </c>
      <c r="N46" s="180">
        <v>21</v>
      </c>
      <c r="O46" s="181">
        <v>8</v>
      </c>
      <c r="P46" s="182" t="s">
        <v>111</v>
      </c>
    </row>
    <row r="47" spans="1:16" s="13" customFormat="1" ht="13.5" customHeight="1">
      <c r="A47" s="162" t="s">
        <v>164</v>
      </c>
      <c r="B47" s="162" t="s">
        <v>106</v>
      </c>
      <c r="C47" s="162" t="s">
        <v>165</v>
      </c>
      <c r="D47" s="184" t="s">
        <v>166</v>
      </c>
      <c r="E47" s="163" t="s">
        <v>167</v>
      </c>
      <c r="F47" s="162" t="s">
        <v>115</v>
      </c>
      <c r="G47" s="164">
        <v>62.111</v>
      </c>
      <c r="H47" s="165"/>
      <c r="I47" s="165">
        <f>ROUND(G47*H47,2)</f>
        <v>0</v>
      </c>
      <c r="J47" s="166">
        <v>0.0075</v>
      </c>
      <c r="K47" s="164">
        <f>G47*J47</f>
        <v>0.4658325</v>
      </c>
      <c r="L47" s="166">
        <v>0</v>
      </c>
      <c r="M47" s="164">
        <f>G47*L47</f>
        <v>0</v>
      </c>
      <c r="N47" s="167">
        <v>21</v>
      </c>
      <c r="O47" s="168">
        <v>16</v>
      </c>
      <c r="P47" s="13" t="s">
        <v>111</v>
      </c>
    </row>
    <row r="48" spans="4:19" s="13" customFormat="1" ht="15.75" customHeight="1">
      <c r="D48" s="169"/>
      <c r="E48" s="170" t="s">
        <v>141</v>
      </c>
      <c r="G48" s="171">
        <v>62.111</v>
      </c>
      <c r="P48" s="169" t="s">
        <v>111</v>
      </c>
      <c r="Q48" s="169" t="s">
        <v>111</v>
      </c>
      <c r="R48" s="169" t="s">
        <v>117</v>
      </c>
      <c r="S48" s="169" t="s">
        <v>105</v>
      </c>
    </row>
    <row r="49" spans="2:16" s="135" customFormat="1" ht="12.75" customHeight="1">
      <c r="B49" s="140" t="s">
        <v>61</v>
      </c>
      <c r="D49" s="141" t="s">
        <v>146</v>
      </c>
      <c r="E49" s="141" t="s">
        <v>168</v>
      </c>
      <c r="I49" s="142">
        <f>I50+SUM(I51:I75)+I80</f>
        <v>0</v>
      </c>
      <c r="K49" s="143">
        <f>K50+SUM(K51:K75)+K80</f>
        <v>0.00353744</v>
      </c>
      <c r="M49" s="143">
        <f>M50+SUM(M51:M75)+M80</f>
        <v>15.852049000000001</v>
      </c>
      <c r="P49" s="141" t="s">
        <v>105</v>
      </c>
    </row>
    <row r="50" spans="1:16" s="13" customFormat="1" ht="13.5" customHeight="1">
      <c r="A50" s="162" t="s">
        <v>169</v>
      </c>
      <c r="B50" s="162" t="s">
        <v>106</v>
      </c>
      <c r="C50" s="162" t="s">
        <v>107</v>
      </c>
      <c r="D50" s="184" t="s">
        <v>170</v>
      </c>
      <c r="E50" s="163" t="s">
        <v>171</v>
      </c>
      <c r="F50" s="162" t="s">
        <v>115</v>
      </c>
      <c r="G50" s="164">
        <v>62.111</v>
      </c>
      <c r="H50" s="165"/>
      <c r="I50" s="165">
        <f>ROUND(G50*H50,2)</f>
        <v>0</v>
      </c>
      <c r="J50" s="166">
        <v>4E-05</v>
      </c>
      <c r="K50" s="164">
        <f>G50*J50</f>
        <v>0.00248444</v>
      </c>
      <c r="L50" s="166">
        <v>0</v>
      </c>
      <c r="M50" s="164">
        <f>G50*L50</f>
        <v>0</v>
      </c>
      <c r="N50" s="167">
        <v>21</v>
      </c>
      <c r="O50" s="168">
        <v>4</v>
      </c>
      <c r="P50" s="13" t="s">
        <v>111</v>
      </c>
    </row>
    <row r="51" spans="4:19" s="13" customFormat="1" ht="15.75" customHeight="1">
      <c r="D51" s="169"/>
      <c r="E51" s="170" t="s">
        <v>141</v>
      </c>
      <c r="G51" s="171">
        <v>62.111</v>
      </c>
      <c r="P51" s="169" t="s">
        <v>111</v>
      </c>
      <c r="Q51" s="169" t="s">
        <v>111</v>
      </c>
      <c r="R51" s="169" t="s">
        <v>117</v>
      </c>
      <c r="S51" s="169" t="s">
        <v>105</v>
      </c>
    </row>
    <row r="52" spans="1:16" s="13" customFormat="1" ht="13.5" customHeight="1">
      <c r="A52" s="162" t="s">
        <v>172</v>
      </c>
      <c r="B52" s="162" t="s">
        <v>106</v>
      </c>
      <c r="C52" s="162" t="s">
        <v>173</v>
      </c>
      <c r="D52" s="184" t="s">
        <v>174</v>
      </c>
      <c r="E52" s="163" t="s">
        <v>175</v>
      </c>
      <c r="F52" s="162" t="s">
        <v>115</v>
      </c>
      <c r="G52" s="164">
        <v>5.52</v>
      </c>
      <c r="H52" s="165"/>
      <c r="I52" s="165">
        <f>ROUND(G52*H52,2)</f>
        <v>0</v>
      </c>
      <c r="J52" s="166">
        <v>0</v>
      </c>
      <c r="K52" s="164">
        <f>G52*J52</f>
        <v>0</v>
      </c>
      <c r="L52" s="166">
        <v>0.055</v>
      </c>
      <c r="M52" s="164">
        <f>G52*L52</f>
        <v>0.3036</v>
      </c>
      <c r="N52" s="167">
        <v>21</v>
      </c>
      <c r="O52" s="168">
        <v>4</v>
      </c>
      <c r="P52" s="13" t="s">
        <v>111</v>
      </c>
    </row>
    <row r="53" spans="4:19" s="13" customFormat="1" ht="15.75" customHeight="1">
      <c r="D53" s="169"/>
      <c r="E53" s="170" t="s">
        <v>176</v>
      </c>
      <c r="G53" s="171">
        <v>1.92</v>
      </c>
      <c r="P53" s="169" t="s">
        <v>111</v>
      </c>
      <c r="Q53" s="169" t="s">
        <v>111</v>
      </c>
      <c r="R53" s="169" t="s">
        <v>117</v>
      </c>
      <c r="S53" s="169" t="s">
        <v>102</v>
      </c>
    </row>
    <row r="54" spans="4:19" s="13" customFormat="1" ht="15.75" customHeight="1">
      <c r="D54" s="169"/>
      <c r="E54" s="170" t="s">
        <v>177</v>
      </c>
      <c r="G54" s="171">
        <v>1.92</v>
      </c>
      <c r="P54" s="169" t="s">
        <v>111</v>
      </c>
      <c r="Q54" s="169" t="s">
        <v>111</v>
      </c>
      <c r="R54" s="169" t="s">
        <v>117</v>
      </c>
      <c r="S54" s="169" t="s">
        <v>102</v>
      </c>
    </row>
    <row r="55" spans="4:19" s="13" customFormat="1" ht="15.75" customHeight="1">
      <c r="D55" s="169"/>
      <c r="E55" s="170" t="s">
        <v>178</v>
      </c>
      <c r="G55" s="171">
        <v>1.68</v>
      </c>
      <c r="P55" s="169" t="s">
        <v>111</v>
      </c>
      <c r="Q55" s="169" t="s">
        <v>111</v>
      </c>
      <c r="R55" s="169" t="s">
        <v>117</v>
      </c>
      <c r="S55" s="169" t="s">
        <v>102</v>
      </c>
    </row>
    <row r="56" spans="4:19" s="13" customFormat="1" ht="15.75" customHeight="1">
      <c r="D56" s="172"/>
      <c r="E56" s="173" t="s">
        <v>118</v>
      </c>
      <c r="G56" s="174">
        <v>5.52</v>
      </c>
      <c r="P56" s="172" t="s">
        <v>111</v>
      </c>
      <c r="Q56" s="172" t="s">
        <v>119</v>
      </c>
      <c r="R56" s="172" t="s">
        <v>117</v>
      </c>
      <c r="S56" s="172" t="s">
        <v>105</v>
      </c>
    </row>
    <row r="57" spans="1:16" s="13" customFormat="1" ht="13.5" customHeight="1">
      <c r="A57" s="162" t="s">
        <v>179</v>
      </c>
      <c r="B57" s="162" t="s">
        <v>106</v>
      </c>
      <c r="C57" s="162" t="s">
        <v>173</v>
      </c>
      <c r="D57" s="184" t="s">
        <v>180</v>
      </c>
      <c r="E57" s="163" t="s">
        <v>181</v>
      </c>
      <c r="F57" s="162" t="s">
        <v>115</v>
      </c>
      <c r="G57" s="164">
        <v>2.096</v>
      </c>
      <c r="H57" s="165"/>
      <c r="I57" s="165">
        <f>ROUND(G57*H57,2)</f>
        <v>0</v>
      </c>
      <c r="J57" s="166">
        <v>0</v>
      </c>
      <c r="K57" s="164">
        <f>G57*J57</f>
        <v>0</v>
      </c>
      <c r="L57" s="166">
        <v>0.183</v>
      </c>
      <c r="M57" s="164">
        <f>G57*L57</f>
        <v>0.383568</v>
      </c>
      <c r="N57" s="167">
        <v>21</v>
      </c>
      <c r="O57" s="168">
        <v>4</v>
      </c>
      <c r="P57" s="13" t="s">
        <v>111</v>
      </c>
    </row>
    <row r="58" spans="4:19" s="13" customFormat="1" ht="15.75" customHeight="1">
      <c r="D58" s="169"/>
      <c r="E58" s="170" t="s">
        <v>182</v>
      </c>
      <c r="G58" s="171">
        <v>2.096</v>
      </c>
      <c r="P58" s="169" t="s">
        <v>111</v>
      </c>
      <c r="Q58" s="169" t="s">
        <v>111</v>
      </c>
      <c r="R58" s="169" t="s">
        <v>117</v>
      </c>
      <c r="S58" s="169" t="s">
        <v>105</v>
      </c>
    </row>
    <row r="59" spans="1:16" s="13" customFormat="1" ht="13.5" customHeight="1">
      <c r="A59" s="162" t="s">
        <v>183</v>
      </c>
      <c r="B59" s="162" t="s">
        <v>106</v>
      </c>
      <c r="C59" s="162" t="s">
        <v>173</v>
      </c>
      <c r="D59" s="184" t="s">
        <v>184</v>
      </c>
      <c r="E59" s="163" t="s">
        <v>185</v>
      </c>
      <c r="F59" s="162" t="s">
        <v>115</v>
      </c>
      <c r="G59" s="164">
        <v>35.055</v>
      </c>
      <c r="H59" s="165"/>
      <c r="I59" s="165">
        <f>ROUND(G59*H59,2)</f>
        <v>0</v>
      </c>
      <c r="J59" s="166">
        <v>0</v>
      </c>
      <c r="K59" s="164">
        <f>G59*J59</f>
        <v>0</v>
      </c>
      <c r="L59" s="166">
        <v>0.076</v>
      </c>
      <c r="M59" s="164">
        <f>G59*L59</f>
        <v>2.66418</v>
      </c>
      <c r="N59" s="167">
        <v>21</v>
      </c>
      <c r="O59" s="168">
        <v>16</v>
      </c>
      <c r="P59" s="13" t="s">
        <v>111</v>
      </c>
    </row>
    <row r="60" spans="4:19" s="13" customFormat="1" ht="15.75" customHeight="1">
      <c r="D60" s="169"/>
      <c r="E60" s="170" t="s">
        <v>186</v>
      </c>
      <c r="G60" s="171">
        <v>35.055</v>
      </c>
      <c r="P60" s="169" t="s">
        <v>111</v>
      </c>
      <c r="Q60" s="169" t="s">
        <v>111</v>
      </c>
      <c r="R60" s="169" t="s">
        <v>117</v>
      </c>
      <c r="S60" s="169" t="s">
        <v>105</v>
      </c>
    </row>
    <row r="61" spans="1:16" s="13" customFormat="1" ht="24" customHeight="1">
      <c r="A61" s="162" t="s">
        <v>187</v>
      </c>
      <c r="B61" s="162" t="s">
        <v>106</v>
      </c>
      <c r="C61" s="162" t="s">
        <v>173</v>
      </c>
      <c r="D61" s="184" t="s">
        <v>188</v>
      </c>
      <c r="E61" s="163" t="s">
        <v>189</v>
      </c>
      <c r="F61" s="162" t="s">
        <v>115</v>
      </c>
      <c r="G61" s="164">
        <v>62.111</v>
      </c>
      <c r="H61" s="165"/>
      <c r="I61" s="165">
        <f>ROUND(G61*H61,2)</f>
        <v>0</v>
      </c>
      <c r="J61" s="166">
        <v>0</v>
      </c>
      <c r="K61" s="164">
        <f>G61*J61</f>
        <v>0</v>
      </c>
      <c r="L61" s="166">
        <v>0.035</v>
      </c>
      <c r="M61" s="164">
        <f>G61*L61</f>
        <v>2.1738850000000003</v>
      </c>
      <c r="N61" s="167">
        <v>21</v>
      </c>
      <c r="O61" s="168">
        <v>16</v>
      </c>
      <c r="P61" s="13" t="s">
        <v>111</v>
      </c>
    </row>
    <row r="62" spans="4:19" s="13" customFormat="1" ht="15.75" customHeight="1">
      <c r="D62" s="169"/>
      <c r="E62" s="170" t="s">
        <v>190</v>
      </c>
      <c r="G62" s="171">
        <v>23.216</v>
      </c>
      <c r="P62" s="169" t="s">
        <v>111</v>
      </c>
      <c r="Q62" s="169" t="s">
        <v>111</v>
      </c>
      <c r="R62" s="169" t="s">
        <v>117</v>
      </c>
      <c r="S62" s="169" t="s">
        <v>102</v>
      </c>
    </row>
    <row r="63" spans="4:19" s="13" customFormat="1" ht="15.75" customHeight="1">
      <c r="D63" s="169"/>
      <c r="E63" s="170" t="s">
        <v>191</v>
      </c>
      <c r="G63" s="171">
        <v>23.216</v>
      </c>
      <c r="P63" s="169" t="s">
        <v>111</v>
      </c>
      <c r="Q63" s="169" t="s">
        <v>111</v>
      </c>
      <c r="R63" s="169" t="s">
        <v>117</v>
      </c>
      <c r="S63" s="169" t="s">
        <v>102</v>
      </c>
    </row>
    <row r="64" spans="4:19" s="13" customFormat="1" ht="15.75" customHeight="1">
      <c r="D64" s="169"/>
      <c r="E64" s="170" t="s">
        <v>192</v>
      </c>
      <c r="G64" s="171">
        <v>15.679</v>
      </c>
      <c r="P64" s="169" t="s">
        <v>111</v>
      </c>
      <c r="Q64" s="169" t="s">
        <v>111</v>
      </c>
      <c r="R64" s="169" t="s">
        <v>117</v>
      </c>
      <c r="S64" s="169" t="s">
        <v>102</v>
      </c>
    </row>
    <row r="65" spans="4:19" s="13" customFormat="1" ht="15.75" customHeight="1">
      <c r="D65" s="172"/>
      <c r="E65" s="173" t="s">
        <v>118</v>
      </c>
      <c r="G65" s="174">
        <v>62.111</v>
      </c>
      <c r="P65" s="172" t="s">
        <v>111</v>
      </c>
      <c r="Q65" s="172" t="s">
        <v>119</v>
      </c>
      <c r="R65" s="172" t="s">
        <v>117</v>
      </c>
      <c r="S65" s="172" t="s">
        <v>105</v>
      </c>
    </row>
    <row r="66" spans="1:16" s="13" customFormat="1" ht="24" customHeight="1">
      <c r="A66" s="162" t="s">
        <v>193</v>
      </c>
      <c r="B66" s="162" t="s">
        <v>106</v>
      </c>
      <c r="C66" s="162" t="s">
        <v>173</v>
      </c>
      <c r="D66" s="184" t="s">
        <v>194</v>
      </c>
      <c r="E66" s="163" t="s">
        <v>195</v>
      </c>
      <c r="F66" s="162" t="s">
        <v>196</v>
      </c>
      <c r="G66" s="164">
        <v>3.727</v>
      </c>
      <c r="H66" s="165"/>
      <c r="I66" s="165">
        <f>ROUND(G66*H66,2)</f>
        <v>0</v>
      </c>
      <c r="J66" s="166">
        <v>0</v>
      </c>
      <c r="K66" s="164">
        <f>G66*J66</f>
        <v>0</v>
      </c>
      <c r="L66" s="166">
        <v>2.2</v>
      </c>
      <c r="M66" s="164">
        <f>G66*L66</f>
        <v>8.1994</v>
      </c>
      <c r="N66" s="167">
        <v>21</v>
      </c>
      <c r="O66" s="168">
        <v>4</v>
      </c>
      <c r="P66" s="13" t="s">
        <v>111</v>
      </c>
    </row>
    <row r="67" spans="4:19" s="13" customFormat="1" ht="15.75" customHeight="1">
      <c r="D67" s="169"/>
      <c r="E67" s="170" t="s">
        <v>197</v>
      </c>
      <c r="G67" s="171">
        <v>3.727</v>
      </c>
      <c r="P67" s="169" t="s">
        <v>111</v>
      </c>
      <c r="Q67" s="169" t="s">
        <v>111</v>
      </c>
      <c r="R67" s="169" t="s">
        <v>117</v>
      </c>
      <c r="S67" s="169" t="s">
        <v>105</v>
      </c>
    </row>
    <row r="68" spans="1:16" s="13" customFormat="1" ht="13.5" customHeight="1">
      <c r="A68" s="162" t="s">
        <v>198</v>
      </c>
      <c r="B68" s="162" t="s">
        <v>106</v>
      </c>
      <c r="C68" s="162" t="s">
        <v>173</v>
      </c>
      <c r="D68" s="184" t="s">
        <v>199</v>
      </c>
      <c r="E68" s="163" t="s">
        <v>200</v>
      </c>
      <c r="F68" s="162" t="s">
        <v>115</v>
      </c>
      <c r="G68" s="164">
        <v>9.736</v>
      </c>
      <c r="H68" s="165"/>
      <c r="I68" s="165">
        <f>ROUND(G68*H68,2)</f>
        <v>0</v>
      </c>
      <c r="J68" s="166">
        <v>0</v>
      </c>
      <c r="K68" s="164">
        <f>G68*J68</f>
        <v>0</v>
      </c>
      <c r="L68" s="166">
        <v>0.131</v>
      </c>
      <c r="M68" s="164">
        <f>G68*L68</f>
        <v>1.275416</v>
      </c>
      <c r="N68" s="167">
        <v>21</v>
      </c>
      <c r="O68" s="168">
        <v>4</v>
      </c>
      <c r="P68" s="13" t="s">
        <v>111</v>
      </c>
    </row>
    <row r="69" spans="4:19" s="13" customFormat="1" ht="15.75" customHeight="1">
      <c r="D69" s="169"/>
      <c r="E69" s="170" t="s">
        <v>201</v>
      </c>
      <c r="G69" s="171">
        <v>3.898</v>
      </c>
      <c r="P69" s="169" t="s">
        <v>111</v>
      </c>
      <c r="Q69" s="169" t="s">
        <v>111</v>
      </c>
      <c r="R69" s="169" t="s">
        <v>117</v>
      </c>
      <c r="S69" s="169" t="s">
        <v>102</v>
      </c>
    </row>
    <row r="70" spans="4:19" s="13" customFormat="1" ht="15.75" customHeight="1">
      <c r="D70" s="169"/>
      <c r="E70" s="170" t="s">
        <v>202</v>
      </c>
      <c r="G70" s="171">
        <v>3.155</v>
      </c>
      <c r="P70" s="169" t="s">
        <v>111</v>
      </c>
      <c r="Q70" s="169" t="s">
        <v>111</v>
      </c>
      <c r="R70" s="169" t="s">
        <v>117</v>
      </c>
      <c r="S70" s="169" t="s">
        <v>102</v>
      </c>
    </row>
    <row r="71" spans="4:19" s="13" customFormat="1" ht="15.75" customHeight="1">
      <c r="D71" s="169"/>
      <c r="E71" s="170" t="s">
        <v>203</v>
      </c>
      <c r="G71" s="171">
        <v>2.683</v>
      </c>
      <c r="P71" s="169" t="s">
        <v>111</v>
      </c>
      <c r="Q71" s="169" t="s">
        <v>111</v>
      </c>
      <c r="R71" s="169" t="s">
        <v>117</v>
      </c>
      <c r="S71" s="169" t="s">
        <v>102</v>
      </c>
    </row>
    <row r="72" spans="4:19" s="13" customFormat="1" ht="15.75" customHeight="1">
      <c r="D72" s="172"/>
      <c r="E72" s="173" t="s">
        <v>118</v>
      </c>
      <c r="G72" s="174">
        <v>9.736</v>
      </c>
      <c r="P72" s="172" t="s">
        <v>111</v>
      </c>
      <c r="Q72" s="172" t="s">
        <v>119</v>
      </c>
      <c r="R72" s="172" t="s">
        <v>117</v>
      </c>
      <c r="S72" s="172" t="s">
        <v>105</v>
      </c>
    </row>
    <row r="73" spans="1:16" s="13" customFormat="1" ht="24" customHeight="1">
      <c r="A73" s="162" t="s">
        <v>204</v>
      </c>
      <c r="B73" s="162" t="s">
        <v>106</v>
      </c>
      <c r="C73" s="162" t="s">
        <v>205</v>
      </c>
      <c r="D73" s="184" t="s">
        <v>206</v>
      </c>
      <c r="E73" s="163" t="s">
        <v>207</v>
      </c>
      <c r="F73" s="162" t="s">
        <v>115</v>
      </c>
      <c r="G73" s="164">
        <v>8.1</v>
      </c>
      <c r="H73" s="165"/>
      <c r="I73" s="165">
        <f>ROUND(G73*H73,2)</f>
        <v>0</v>
      </c>
      <c r="J73" s="166">
        <v>0.00013</v>
      </c>
      <c r="K73" s="164">
        <f>G73*J73</f>
        <v>0.001053</v>
      </c>
      <c r="L73" s="166">
        <v>0</v>
      </c>
      <c r="M73" s="164">
        <f>G73*L73</f>
        <v>0</v>
      </c>
      <c r="N73" s="167">
        <v>21</v>
      </c>
      <c r="O73" s="168">
        <v>4</v>
      </c>
      <c r="P73" s="13" t="s">
        <v>111</v>
      </c>
    </row>
    <row r="74" spans="4:19" s="13" customFormat="1" ht="15.75" customHeight="1">
      <c r="D74" s="169"/>
      <c r="E74" s="170" t="s">
        <v>208</v>
      </c>
      <c r="G74" s="171">
        <v>8.1</v>
      </c>
      <c r="P74" s="169" t="s">
        <v>111</v>
      </c>
      <c r="Q74" s="169" t="s">
        <v>111</v>
      </c>
      <c r="R74" s="169" t="s">
        <v>117</v>
      </c>
      <c r="S74" s="169" t="s">
        <v>105</v>
      </c>
    </row>
    <row r="75" spans="2:16" s="135" customFormat="1" ht="12.75" customHeight="1">
      <c r="B75" s="144" t="s">
        <v>61</v>
      </c>
      <c r="D75" s="145" t="s">
        <v>209</v>
      </c>
      <c r="E75" s="145" t="s">
        <v>210</v>
      </c>
      <c r="I75" s="146">
        <f>SUM(I76:I79)</f>
        <v>0</v>
      </c>
      <c r="K75" s="147">
        <f>SUM(K76:K79)</f>
        <v>0</v>
      </c>
      <c r="M75" s="147">
        <f>SUM(M76:M79)</f>
        <v>0.852</v>
      </c>
      <c r="P75" s="145" t="s">
        <v>111</v>
      </c>
    </row>
    <row r="76" spans="1:16" s="13" customFormat="1" ht="13.5" customHeight="1">
      <c r="A76" s="162" t="s">
        <v>211</v>
      </c>
      <c r="B76" s="162" t="s">
        <v>106</v>
      </c>
      <c r="C76" s="162" t="s">
        <v>212</v>
      </c>
      <c r="D76" s="184" t="s">
        <v>213</v>
      </c>
      <c r="E76" s="163" t="s">
        <v>214</v>
      </c>
      <c r="F76" s="162" t="s">
        <v>126</v>
      </c>
      <c r="G76" s="164">
        <v>1</v>
      </c>
      <c r="H76" s="165"/>
      <c r="I76" s="165">
        <f>ROUND(G76*H76,2)</f>
        <v>0</v>
      </c>
      <c r="J76" s="166">
        <v>0</v>
      </c>
      <c r="K76" s="164">
        <f>G76*J76</f>
        <v>0</v>
      </c>
      <c r="L76" s="166">
        <v>0</v>
      </c>
      <c r="M76" s="164">
        <f>G76*L76</f>
        <v>0</v>
      </c>
      <c r="N76" s="167">
        <v>21</v>
      </c>
      <c r="O76" s="168">
        <v>4</v>
      </c>
      <c r="P76" s="13" t="s">
        <v>103</v>
      </c>
    </row>
    <row r="77" spans="1:16" s="13" customFormat="1" ht="13.5" customHeight="1">
      <c r="A77" s="162" t="s">
        <v>215</v>
      </c>
      <c r="B77" s="162" t="s">
        <v>106</v>
      </c>
      <c r="C77" s="162" t="s">
        <v>173</v>
      </c>
      <c r="D77" s="184" t="s">
        <v>216</v>
      </c>
      <c r="E77" s="163" t="s">
        <v>217</v>
      </c>
      <c r="F77" s="162" t="s">
        <v>115</v>
      </c>
      <c r="G77" s="164">
        <v>4.2</v>
      </c>
      <c r="H77" s="165"/>
      <c r="I77" s="165">
        <f>ROUND(G77*H77,2)</f>
        <v>0</v>
      </c>
      <c r="J77" s="166">
        <v>0</v>
      </c>
      <c r="K77" s="164">
        <f>G77*J77</f>
        <v>0</v>
      </c>
      <c r="L77" s="166">
        <v>0.18</v>
      </c>
      <c r="M77" s="164">
        <f>G77*L77</f>
        <v>0.756</v>
      </c>
      <c r="N77" s="167">
        <v>21</v>
      </c>
      <c r="O77" s="168">
        <v>4</v>
      </c>
      <c r="P77" s="13" t="s">
        <v>103</v>
      </c>
    </row>
    <row r="78" spans="4:19" s="13" customFormat="1" ht="15.75" customHeight="1">
      <c r="D78" s="169"/>
      <c r="E78" s="170" t="s">
        <v>218</v>
      </c>
      <c r="G78" s="171">
        <v>4.2</v>
      </c>
      <c r="P78" s="169" t="s">
        <v>103</v>
      </c>
      <c r="Q78" s="169" t="s">
        <v>111</v>
      </c>
      <c r="R78" s="169" t="s">
        <v>117</v>
      </c>
      <c r="S78" s="169" t="s">
        <v>105</v>
      </c>
    </row>
    <row r="79" spans="1:16" s="13" customFormat="1" ht="13.5" customHeight="1">
      <c r="A79" s="162" t="s">
        <v>219</v>
      </c>
      <c r="B79" s="162" t="s">
        <v>106</v>
      </c>
      <c r="C79" s="162" t="s">
        <v>173</v>
      </c>
      <c r="D79" s="184" t="s">
        <v>220</v>
      </c>
      <c r="E79" s="163" t="s">
        <v>221</v>
      </c>
      <c r="F79" s="162" t="s">
        <v>110</v>
      </c>
      <c r="G79" s="164">
        <v>3</v>
      </c>
      <c r="H79" s="165"/>
      <c r="I79" s="165">
        <f>ROUND(G79*H79,2)</f>
        <v>0</v>
      </c>
      <c r="J79" s="166">
        <v>0</v>
      </c>
      <c r="K79" s="164">
        <f>G79*J79</f>
        <v>0</v>
      </c>
      <c r="L79" s="166">
        <v>0.032</v>
      </c>
      <c r="M79" s="164">
        <f>G79*L79</f>
        <v>0.096</v>
      </c>
      <c r="N79" s="167">
        <v>21</v>
      </c>
      <c r="O79" s="168">
        <v>4</v>
      </c>
      <c r="P79" s="13" t="s">
        <v>103</v>
      </c>
    </row>
    <row r="80" spans="2:16" s="135" customFormat="1" ht="12.75" customHeight="1">
      <c r="B80" s="144" t="s">
        <v>61</v>
      </c>
      <c r="D80" s="145" t="s">
        <v>222</v>
      </c>
      <c r="E80" s="145" t="s">
        <v>223</v>
      </c>
      <c r="I80" s="146">
        <f>SUM(I81:I97)</f>
        <v>0</v>
      </c>
      <c r="K80" s="147">
        <f>SUM(K81:K97)</f>
        <v>0</v>
      </c>
      <c r="M80" s="147">
        <f>SUM(M81:M97)</f>
        <v>0</v>
      </c>
      <c r="P80" s="145" t="s">
        <v>111</v>
      </c>
    </row>
    <row r="81" spans="1:16" s="13" customFormat="1" ht="13.5" customHeight="1">
      <c r="A81" s="162" t="s">
        <v>224</v>
      </c>
      <c r="B81" s="162" t="s">
        <v>106</v>
      </c>
      <c r="C81" s="162" t="s">
        <v>225</v>
      </c>
      <c r="D81" s="184" t="s">
        <v>226</v>
      </c>
      <c r="E81" s="163" t="s">
        <v>227</v>
      </c>
      <c r="F81" s="162" t="s">
        <v>228</v>
      </c>
      <c r="G81" s="164">
        <v>15</v>
      </c>
      <c r="H81" s="165"/>
      <c r="I81" s="165">
        <f>ROUND(G81*H81,2)</f>
        <v>0</v>
      </c>
      <c r="J81" s="166">
        <v>0</v>
      </c>
      <c r="K81" s="164">
        <f>G81*J81</f>
        <v>0</v>
      </c>
      <c r="L81" s="166">
        <v>0</v>
      </c>
      <c r="M81" s="164">
        <f>G81*L81</f>
        <v>0</v>
      </c>
      <c r="N81" s="167">
        <v>21</v>
      </c>
      <c r="O81" s="168">
        <v>4</v>
      </c>
      <c r="P81" s="13" t="s">
        <v>103</v>
      </c>
    </row>
    <row r="82" spans="1:16" s="13" customFormat="1" ht="13.5" customHeight="1">
      <c r="A82" s="162" t="s">
        <v>229</v>
      </c>
      <c r="B82" s="162" t="s">
        <v>106</v>
      </c>
      <c r="C82" s="162" t="s">
        <v>225</v>
      </c>
      <c r="D82" s="184" t="s">
        <v>226</v>
      </c>
      <c r="E82" s="163" t="s">
        <v>227</v>
      </c>
      <c r="F82" s="162" t="s">
        <v>228</v>
      </c>
      <c r="G82" s="164">
        <v>0.852</v>
      </c>
      <c r="H82" s="165"/>
      <c r="I82" s="165">
        <f>ROUND(G82*H82,2)</f>
        <v>0</v>
      </c>
      <c r="J82" s="166">
        <v>0</v>
      </c>
      <c r="K82" s="164">
        <f>G82*J82</f>
        <v>0</v>
      </c>
      <c r="L82" s="166">
        <v>0</v>
      </c>
      <c r="M82" s="164">
        <f>G82*L82</f>
        <v>0</v>
      </c>
      <c r="N82" s="167">
        <v>21</v>
      </c>
      <c r="O82" s="168">
        <v>4</v>
      </c>
      <c r="P82" s="13" t="s">
        <v>103</v>
      </c>
    </row>
    <row r="83" spans="1:16" s="13" customFormat="1" ht="13.5" customHeight="1">
      <c r="A83" s="162" t="s">
        <v>230</v>
      </c>
      <c r="B83" s="162" t="s">
        <v>106</v>
      </c>
      <c r="C83" s="162" t="s">
        <v>173</v>
      </c>
      <c r="D83" s="184" t="s">
        <v>231</v>
      </c>
      <c r="E83" s="163" t="s">
        <v>232</v>
      </c>
      <c r="F83" s="162" t="s">
        <v>228</v>
      </c>
      <c r="G83" s="164">
        <v>15</v>
      </c>
      <c r="H83" s="165"/>
      <c r="I83" s="165">
        <f>ROUND(G83*H83,2)</f>
        <v>0</v>
      </c>
      <c r="J83" s="166">
        <v>0</v>
      </c>
      <c r="K83" s="164">
        <f>G83*J83</f>
        <v>0</v>
      </c>
      <c r="L83" s="166">
        <v>0</v>
      </c>
      <c r="M83" s="164">
        <f>G83*L83</f>
        <v>0</v>
      </c>
      <c r="N83" s="167">
        <v>21</v>
      </c>
      <c r="O83" s="168">
        <v>4</v>
      </c>
      <c r="P83" s="13" t="s">
        <v>103</v>
      </c>
    </row>
    <row r="84" spans="1:16" s="13" customFormat="1" ht="13.5" customHeight="1">
      <c r="A84" s="162" t="s">
        <v>233</v>
      </c>
      <c r="B84" s="162" t="s">
        <v>106</v>
      </c>
      <c r="C84" s="162" t="s">
        <v>173</v>
      </c>
      <c r="D84" s="184" t="s">
        <v>234</v>
      </c>
      <c r="E84" s="163" t="s">
        <v>235</v>
      </c>
      <c r="F84" s="162" t="s">
        <v>228</v>
      </c>
      <c r="G84" s="164">
        <v>0.852</v>
      </c>
      <c r="H84" s="165"/>
      <c r="I84" s="165">
        <f>ROUND(G84*H84,2)</f>
        <v>0</v>
      </c>
      <c r="J84" s="166">
        <v>0</v>
      </c>
      <c r="K84" s="164">
        <f>G84*J84</f>
        <v>0</v>
      </c>
      <c r="L84" s="166">
        <v>0</v>
      </c>
      <c r="M84" s="164">
        <f>G84*L84</f>
        <v>0</v>
      </c>
      <c r="N84" s="167">
        <v>21</v>
      </c>
      <c r="O84" s="168">
        <v>4</v>
      </c>
      <c r="P84" s="13" t="s">
        <v>103</v>
      </c>
    </row>
    <row r="85" spans="1:16" s="13" customFormat="1" ht="24" customHeight="1">
      <c r="A85" s="162" t="s">
        <v>236</v>
      </c>
      <c r="B85" s="162" t="s">
        <v>106</v>
      </c>
      <c r="C85" s="162" t="s">
        <v>173</v>
      </c>
      <c r="D85" s="184" t="s">
        <v>237</v>
      </c>
      <c r="E85" s="163" t="s">
        <v>238</v>
      </c>
      <c r="F85" s="162" t="s">
        <v>228</v>
      </c>
      <c r="G85" s="164">
        <v>30</v>
      </c>
      <c r="H85" s="165"/>
      <c r="I85" s="165">
        <f>ROUND(G85*H85,2)</f>
        <v>0</v>
      </c>
      <c r="J85" s="166">
        <v>0</v>
      </c>
      <c r="K85" s="164">
        <f>G85*J85</f>
        <v>0</v>
      </c>
      <c r="L85" s="166">
        <v>0</v>
      </c>
      <c r="M85" s="164">
        <f>G85*L85</f>
        <v>0</v>
      </c>
      <c r="N85" s="167">
        <v>21</v>
      </c>
      <c r="O85" s="168">
        <v>4</v>
      </c>
      <c r="P85" s="13" t="s">
        <v>103</v>
      </c>
    </row>
    <row r="86" spans="4:19" s="13" customFormat="1" ht="15.75" customHeight="1">
      <c r="D86" s="169"/>
      <c r="E86" s="170" t="s">
        <v>239</v>
      </c>
      <c r="G86" s="171">
        <v>30</v>
      </c>
      <c r="P86" s="169" t="s">
        <v>103</v>
      </c>
      <c r="Q86" s="169" t="s">
        <v>111</v>
      </c>
      <c r="R86" s="169" t="s">
        <v>117</v>
      </c>
      <c r="S86" s="169" t="s">
        <v>105</v>
      </c>
    </row>
    <row r="87" spans="1:16" s="13" customFormat="1" ht="24" customHeight="1">
      <c r="A87" s="162" t="s">
        <v>240</v>
      </c>
      <c r="B87" s="162" t="s">
        <v>106</v>
      </c>
      <c r="C87" s="162" t="s">
        <v>173</v>
      </c>
      <c r="D87" s="184" t="s">
        <v>237</v>
      </c>
      <c r="E87" s="163" t="s">
        <v>238</v>
      </c>
      <c r="F87" s="162" t="s">
        <v>228</v>
      </c>
      <c r="G87" s="164">
        <v>12.02</v>
      </c>
      <c r="H87" s="165"/>
      <c r="I87" s="165">
        <f>ROUND(G87*H87,2)</f>
        <v>0</v>
      </c>
      <c r="J87" s="166">
        <v>0</v>
      </c>
      <c r="K87" s="164">
        <f>G87*J87</f>
        <v>0</v>
      </c>
      <c r="L87" s="166">
        <v>0</v>
      </c>
      <c r="M87" s="164">
        <f>G87*L87</f>
        <v>0</v>
      </c>
      <c r="N87" s="167">
        <v>21</v>
      </c>
      <c r="O87" s="168">
        <v>4</v>
      </c>
      <c r="P87" s="13" t="s">
        <v>103</v>
      </c>
    </row>
    <row r="88" spans="1:16" s="13" customFormat="1" ht="13.5" customHeight="1">
      <c r="A88" s="162" t="s">
        <v>241</v>
      </c>
      <c r="B88" s="162" t="s">
        <v>106</v>
      </c>
      <c r="C88" s="162" t="s">
        <v>173</v>
      </c>
      <c r="D88" s="184" t="s">
        <v>242</v>
      </c>
      <c r="E88" s="163" t="s">
        <v>243</v>
      </c>
      <c r="F88" s="162" t="s">
        <v>228</v>
      </c>
      <c r="G88" s="164">
        <v>15</v>
      </c>
      <c r="H88" s="165"/>
      <c r="I88" s="165">
        <f>ROUND(G88*H88,2)</f>
        <v>0</v>
      </c>
      <c r="J88" s="166">
        <v>0</v>
      </c>
      <c r="K88" s="164">
        <f>G88*J88</f>
        <v>0</v>
      </c>
      <c r="L88" s="166">
        <v>0</v>
      </c>
      <c r="M88" s="164">
        <f>G88*L88</f>
        <v>0</v>
      </c>
      <c r="N88" s="167">
        <v>21</v>
      </c>
      <c r="O88" s="168">
        <v>4</v>
      </c>
      <c r="P88" s="13" t="s">
        <v>103</v>
      </c>
    </row>
    <row r="89" spans="1:16" s="13" customFormat="1" ht="13.5" customHeight="1">
      <c r="A89" s="162" t="s">
        <v>244</v>
      </c>
      <c r="B89" s="162" t="s">
        <v>106</v>
      </c>
      <c r="C89" s="162" t="s">
        <v>173</v>
      </c>
      <c r="D89" s="184" t="s">
        <v>242</v>
      </c>
      <c r="E89" s="163" t="s">
        <v>243</v>
      </c>
      <c r="F89" s="162" t="s">
        <v>228</v>
      </c>
      <c r="G89" s="164">
        <v>0.852</v>
      </c>
      <c r="H89" s="165"/>
      <c r="I89" s="165">
        <f>ROUND(G89*H89,2)</f>
        <v>0</v>
      </c>
      <c r="J89" s="166">
        <v>0</v>
      </c>
      <c r="K89" s="164">
        <f>G89*J89</f>
        <v>0</v>
      </c>
      <c r="L89" s="166">
        <v>0</v>
      </c>
      <c r="M89" s="164">
        <f>G89*L89</f>
        <v>0</v>
      </c>
      <c r="N89" s="167">
        <v>21</v>
      </c>
      <c r="O89" s="168">
        <v>4</v>
      </c>
      <c r="P89" s="13" t="s">
        <v>103</v>
      </c>
    </row>
    <row r="90" spans="1:16" s="13" customFormat="1" ht="13.5" customHeight="1">
      <c r="A90" s="162" t="s">
        <v>245</v>
      </c>
      <c r="B90" s="162" t="s">
        <v>106</v>
      </c>
      <c r="C90" s="162" t="s">
        <v>173</v>
      </c>
      <c r="D90" s="184" t="s">
        <v>246</v>
      </c>
      <c r="E90" s="163" t="s">
        <v>247</v>
      </c>
      <c r="F90" s="162" t="s">
        <v>228</v>
      </c>
      <c r="G90" s="164">
        <v>285</v>
      </c>
      <c r="H90" s="165"/>
      <c r="I90" s="165">
        <f>ROUND(G90*H90,2)</f>
        <v>0</v>
      </c>
      <c r="J90" s="166">
        <v>0</v>
      </c>
      <c r="K90" s="164">
        <f>G90*J90</f>
        <v>0</v>
      </c>
      <c r="L90" s="166">
        <v>0</v>
      </c>
      <c r="M90" s="164">
        <f>G90*L90</f>
        <v>0</v>
      </c>
      <c r="N90" s="167">
        <v>21</v>
      </c>
      <c r="O90" s="168">
        <v>4</v>
      </c>
      <c r="P90" s="13" t="s">
        <v>103</v>
      </c>
    </row>
    <row r="91" spans="4:19" s="13" customFormat="1" ht="15.75" customHeight="1">
      <c r="D91" s="169"/>
      <c r="E91" s="170" t="s">
        <v>248</v>
      </c>
      <c r="G91" s="171">
        <v>285</v>
      </c>
      <c r="P91" s="169" t="s">
        <v>103</v>
      </c>
      <c r="Q91" s="169" t="s">
        <v>111</v>
      </c>
      <c r="R91" s="169" t="s">
        <v>117</v>
      </c>
      <c r="S91" s="169" t="s">
        <v>105</v>
      </c>
    </row>
    <row r="92" spans="1:16" s="13" customFormat="1" ht="13.5" customHeight="1">
      <c r="A92" s="162" t="s">
        <v>249</v>
      </c>
      <c r="B92" s="162" t="s">
        <v>106</v>
      </c>
      <c r="C92" s="162" t="s">
        <v>173</v>
      </c>
      <c r="D92" s="184" t="s">
        <v>246</v>
      </c>
      <c r="E92" s="163" t="s">
        <v>247</v>
      </c>
      <c r="F92" s="162" t="s">
        <v>228</v>
      </c>
      <c r="G92" s="164">
        <v>16.188</v>
      </c>
      <c r="H92" s="165"/>
      <c r="I92" s="165">
        <f>ROUND(G92*H92,2)</f>
        <v>0</v>
      </c>
      <c r="J92" s="166">
        <v>0</v>
      </c>
      <c r="K92" s="164">
        <f>G92*J92</f>
        <v>0</v>
      </c>
      <c r="L92" s="166">
        <v>0</v>
      </c>
      <c r="M92" s="164">
        <f>G92*L92</f>
        <v>0</v>
      </c>
      <c r="N92" s="167">
        <v>21</v>
      </c>
      <c r="O92" s="168">
        <v>4</v>
      </c>
      <c r="P92" s="13" t="s">
        <v>103</v>
      </c>
    </row>
    <row r="93" spans="4:19" s="13" customFormat="1" ht="15.75" customHeight="1">
      <c r="D93" s="169"/>
      <c r="E93" s="170" t="s">
        <v>250</v>
      </c>
      <c r="G93" s="171">
        <v>16.188</v>
      </c>
      <c r="P93" s="169" t="s">
        <v>103</v>
      </c>
      <c r="Q93" s="169" t="s">
        <v>111</v>
      </c>
      <c r="R93" s="169" t="s">
        <v>117</v>
      </c>
      <c r="S93" s="169" t="s">
        <v>105</v>
      </c>
    </row>
    <row r="94" spans="1:16" s="13" customFormat="1" ht="13.5" customHeight="1">
      <c r="A94" s="162" t="s">
        <v>251</v>
      </c>
      <c r="B94" s="162" t="s">
        <v>106</v>
      </c>
      <c r="C94" s="162" t="s">
        <v>173</v>
      </c>
      <c r="D94" s="184" t="s">
        <v>252</v>
      </c>
      <c r="E94" s="163" t="s">
        <v>253</v>
      </c>
      <c r="F94" s="162" t="s">
        <v>228</v>
      </c>
      <c r="G94" s="164">
        <v>15</v>
      </c>
      <c r="H94" s="165"/>
      <c r="I94" s="165">
        <f>ROUND(G94*H94,2)</f>
        <v>0</v>
      </c>
      <c r="J94" s="166">
        <v>0</v>
      </c>
      <c r="K94" s="164">
        <f>G94*J94</f>
        <v>0</v>
      </c>
      <c r="L94" s="166">
        <v>0</v>
      </c>
      <c r="M94" s="164">
        <f>G94*L94</f>
        <v>0</v>
      </c>
      <c r="N94" s="167">
        <v>21</v>
      </c>
      <c r="O94" s="168">
        <v>4</v>
      </c>
      <c r="P94" s="13" t="s">
        <v>103</v>
      </c>
    </row>
    <row r="95" spans="1:16" s="13" customFormat="1" ht="13.5" customHeight="1">
      <c r="A95" s="162" t="s">
        <v>254</v>
      </c>
      <c r="B95" s="162" t="s">
        <v>106</v>
      </c>
      <c r="C95" s="162" t="s">
        <v>173</v>
      </c>
      <c r="D95" s="184" t="s">
        <v>252</v>
      </c>
      <c r="E95" s="163" t="s">
        <v>253</v>
      </c>
      <c r="F95" s="162" t="s">
        <v>228</v>
      </c>
      <c r="G95" s="164">
        <v>0.852</v>
      </c>
      <c r="H95" s="165"/>
      <c r="I95" s="165">
        <f>ROUND(G95*H95,2)</f>
        <v>0</v>
      </c>
      <c r="J95" s="166">
        <v>0</v>
      </c>
      <c r="K95" s="164">
        <f>G95*J95</f>
        <v>0</v>
      </c>
      <c r="L95" s="166">
        <v>0</v>
      </c>
      <c r="M95" s="164">
        <f>G95*L95</f>
        <v>0</v>
      </c>
      <c r="N95" s="167">
        <v>21</v>
      </c>
      <c r="O95" s="168">
        <v>4</v>
      </c>
      <c r="P95" s="13" t="s">
        <v>103</v>
      </c>
    </row>
    <row r="96" spans="1:16" s="13" customFormat="1" ht="13.5" customHeight="1">
      <c r="A96" s="162" t="s">
        <v>255</v>
      </c>
      <c r="B96" s="162" t="s">
        <v>106</v>
      </c>
      <c r="C96" s="162" t="s">
        <v>107</v>
      </c>
      <c r="D96" s="184" t="s">
        <v>256</v>
      </c>
      <c r="E96" s="163" t="s">
        <v>257</v>
      </c>
      <c r="F96" s="162" t="s">
        <v>228</v>
      </c>
      <c r="G96" s="164">
        <v>4.89</v>
      </c>
      <c r="H96" s="165"/>
      <c r="I96" s="165">
        <f>ROUND(G96*H96,2)</f>
        <v>0</v>
      </c>
      <c r="J96" s="166">
        <v>0</v>
      </c>
      <c r="K96" s="164">
        <f>G96*J96</f>
        <v>0</v>
      </c>
      <c r="L96" s="166">
        <v>0</v>
      </c>
      <c r="M96" s="164">
        <f>G96*L96</f>
        <v>0</v>
      </c>
      <c r="N96" s="167">
        <v>21</v>
      </c>
      <c r="O96" s="168">
        <v>4</v>
      </c>
      <c r="P96" s="13" t="s">
        <v>103</v>
      </c>
    </row>
    <row r="97" spans="1:16" s="13" customFormat="1" ht="13.5" customHeight="1">
      <c r="A97" s="162" t="s">
        <v>258</v>
      </c>
      <c r="B97" s="162" t="s">
        <v>106</v>
      </c>
      <c r="C97" s="162" t="s">
        <v>107</v>
      </c>
      <c r="D97" s="184" t="s">
        <v>256</v>
      </c>
      <c r="E97" s="163" t="s">
        <v>257</v>
      </c>
      <c r="F97" s="162" t="s">
        <v>228</v>
      </c>
      <c r="G97" s="164">
        <v>6.044</v>
      </c>
      <c r="H97" s="165"/>
      <c r="I97" s="165">
        <f>ROUND(G97*H97,2)</f>
        <v>0</v>
      </c>
      <c r="J97" s="166">
        <v>0</v>
      </c>
      <c r="K97" s="164">
        <f>G97*J97</f>
        <v>0</v>
      </c>
      <c r="L97" s="166">
        <v>0</v>
      </c>
      <c r="M97" s="164">
        <f>G97*L97</f>
        <v>0</v>
      </c>
      <c r="N97" s="167">
        <v>21</v>
      </c>
      <c r="O97" s="168">
        <v>4</v>
      </c>
      <c r="P97" s="13" t="s">
        <v>103</v>
      </c>
    </row>
    <row r="98" spans="2:16" s="135" customFormat="1" ht="12.75" customHeight="1">
      <c r="B98" s="136" t="s">
        <v>61</v>
      </c>
      <c r="D98" s="137" t="s">
        <v>48</v>
      </c>
      <c r="E98" s="137" t="s">
        <v>259</v>
      </c>
      <c r="I98" s="138">
        <f>I99+I107+I112+I126+I148+I172+I174+I176+I202+I215+I236+I242+I254+I264</f>
        <v>0</v>
      </c>
      <c r="K98" s="139">
        <f>K99+K107+K112+K126+K148+K172+K174+K176+K202+K215+K236+K242+K254+K264</f>
        <v>8.79272434</v>
      </c>
      <c r="M98" s="139">
        <f>M99+M107+M112+M126+M148+M172+M174+M176+M202+M215+M236+M242+M254+M264</f>
        <v>1.3949171899999997</v>
      </c>
      <c r="P98" s="137" t="s">
        <v>102</v>
      </c>
    </row>
    <row r="99" spans="2:16" s="135" customFormat="1" ht="12.75" customHeight="1">
      <c r="B99" s="140" t="s">
        <v>61</v>
      </c>
      <c r="D99" s="141" t="s">
        <v>260</v>
      </c>
      <c r="E99" s="141" t="s">
        <v>261</v>
      </c>
      <c r="I99" s="142">
        <f>SUM(I100:I106)</f>
        <v>0</v>
      </c>
      <c r="K99" s="143">
        <f>SUM(K100:K106)</f>
        <v>0.753768</v>
      </c>
      <c r="M99" s="143">
        <f>SUM(M100:M106)</f>
        <v>0</v>
      </c>
      <c r="P99" s="141" t="s">
        <v>105</v>
      </c>
    </row>
    <row r="100" spans="1:16" s="13" customFormat="1" ht="13.5" customHeight="1">
      <c r="A100" s="162" t="s">
        <v>262</v>
      </c>
      <c r="B100" s="162" t="s">
        <v>106</v>
      </c>
      <c r="C100" s="162" t="s">
        <v>260</v>
      </c>
      <c r="D100" s="184" t="s">
        <v>263</v>
      </c>
      <c r="E100" s="163" t="s">
        <v>264</v>
      </c>
      <c r="F100" s="162" t="s">
        <v>115</v>
      </c>
      <c r="G100" s="164">
        <v>62.111</v>
      </c>
      <c r="H100" s="165"/>
      <c r="I100" s="165">
        <f>ROUND(G100*H100,2)</f>
        <v>0</v>
      </c>
      <c r="J100" s="166">
        <v>0.003</v>
      </c>
      <c r="K100" s="164">
        <f>G100*J100</f>
        <v>0.186333</v>
      </c>
      <c r="L100" s="166">
        <v>0</v>
      </c>
      <c r="M100" s="164">
        <f>G100*L100</f>
        <v>0</v>
      </c>
      <c r="N100" s="167">
        <v>21</v>
      </c>
      <c r="O100" s="168">
        <v>16</v>
      </c>
      <c r="P100" s="13" t="s">
        <v>111</v>
      </c>
    </row>
    <row r="101" spans="4:19" s="13" customFormat="1" ht="15.75" customHeight="1">
      <c r="D101" s="169"/>
      <c r="E101" s="170" t="s">
        <v>190</v>
      </c>
      <c r="G101" s="171">
        <v>23.216</v>
      </c>
      <c r="P101" s="169" t="s">
        <v>111</v>
      </c>
      <c r="Q101" s="169" t="s">
        <v>111</v>
      </c>
      <c r="R101" s="169" t="s">
        <v>117</v>
      </c>
      <c r="S101" s="169" t="s">
        <v>102</v>
      </c>
    </row>
    <row r="102" spans="4:19" s="13" customFormat="1" ht="15.75" customHeight="1">
      <c r="D102" s="169"/>
      <c r="E102" s="170" t="s">
        <v>191</v>
      </c>
      <c r="G102" s="171">
        <v>23.216</v>
      </c>
      <c r="P102" s="169" t="s">
        <v>111</v>
      </c>
      <c r="Q102" s="169" t="s">
        <v>111</v>
      </c>
      <c r="R102" s="169" t="s">
        <v>117</v>
      </c>
      <c r="S102" s="169" t="s">
        <v>102</v>
      </c>
    </row>
    <row r="103" spans="4:19" s="13" customFormat="1" ht="15.75" customHeight="1">
      <c r="D103" s="169"/>
      <c r="E103" s="170" t="s">
        <v>192</v>
      </c>
      <c r="G103" s="171">
        <v>15.679</v>
      </c>
      <c r="P103" s="169" t="s">
        <v>111</v>
      </c>
      <c r="Q103" s="169" t="s">
        <v>111</v>
      </c>
      <c r="R103" s="169" t="s">
        <v>117</v>
      </c>
      <c r="S103" s="169" t="s">
        <v>102</v>
      </c>
    </row>
    <row r="104" spans="1:16" s="13" customFormat="1" ht="13.5" customHeight="1">
      <c r="A104" s="162" t="s">
        <v>265</v>
      </c>
      <c r="B104" s="162" t="s">
        <v>106</v>
      </c>
      <c r="C104" s="162" t="s">
        <v>260</v>
      </c>
      <c r="D104" s="184" t="s">
        <v>266</v>
      </c>
      <c r="E104" s="163" t="s">
        <v>267</v>
      </c>
      <c r="F104" s="162" t="s">
        <v>115</v>
      </c>
      <c r="G104" s="164">
        <v>189.145</v>
      </c>
      <c r="H104" s="165"/>
      <c r="I104" s="165">
        <f>ROUND(G104*H104,2)</f>
        <v>0</v>
      </c>
      <c r="J104" s="166">
        <v>0.003</v>
      </c>
      <c r="K104" s="164">
        <f>G104*J104</f>
        <v>0.567435</v>
      </c>
      <c r="L104" s="166">
        <v>0</v>
      </c>
      <c r="M104" s="164">
        <f>G104*L104</f>
        <v>0</v>
      </c>
      <c r="N104" s="167">
        <v>21</v>
      </c>
      <c r="O104" s="168">
        <v>16</v>
      </c>
      <c r="P104" s="13" t="s">
        <v>111</v>
      </c>
    </row>
    <row r="105" spans="4:19" s="13" customFormat="1" ht="15.75" customHeight="1">
      <c r="D105" s="169"/>
      <c r="E105" s="170" t="s">
        <v>268</v>
      </c>
      <c r="G105" s="171">
        <v>189.145</v>
      </c>
      <c r="P105" s="169" t="s">
        <v>111</v>
      </c>
      <c r="Q105" s="169" t="s">
        <v>111</v>
      </c>
      <c r="R105" s="169" t="s">
        <v>117</v>
      </c>
      <c r="S105" s="169" t="s">
        <v>105</v>
      </c>
    </row>
    <row r="106" spans="1:16" s="13" customFormat="1" ht="13.5" customHeight="1">
      <c r="A106" s="162" t="s">
        <v>269</v>
      </c>
      <c r="B106" s="162" t="s">
        <v>106</v>
      </c>
      <c r="C106" s="162" t="s">
        <v>260</v>
      </c>
      <c r="D106" s="184" t="s">
        <v>270</v>
      </c>
      <c r="E106" s="163" t="s">
        <v>271</v>
      </c>
      <c r="F106" s="162" t="s">
        <v>44</v>
      </c>
      <c r="G106" s="164">
        <v>380.13</v>
      </c>
      <c r="H106" s="165"/>
      <c r="I106" s="165">
        <f>ROUND(G106*H106,2)</f>
        <v>0</v>
      </c>
      <c r="J106" s="166">
        <v>0</v>
      </c>
      <c r="K106" s="164">
        <f>G106*J106</f>
        <v>0</v>
      </c>
      <c r="L106" s="166">
        <v>0</v>
      </c>
      <c r="M106" s="164">
        <f>G106*L106</f>
        <v>0</v>
      </c>
      <c r="N106" s="167">
        <v>21</v>
      </c>
      <c r="O106" s="168">
        <v>16</v>
      </c>
      <c r="P106" s="13" t="s">
        <v>111</v>
      </c>
    </row>
    <row r="107" spans="2:16" s="135" customFormat="1" ht="12.75" customHeight="1">
      <c r="B107" s="140" t="s">
        <v>61</v>
      </c>
      <c r="D107" s="141" t="s">
        <v>272</v>
      </c>
      <c r="E107" s="141" t="s">
        <v>273</v>
      </c>
      <c r="I107" s="142">
        <f>SUM(I108:I111)</f>
        <v>0</v>
      </c>
      <c r="K107" s="143">
        <f>SUM(K108:K111)</f>
        <v>0</v>
      </c>
      <c r="M107" s="143">
        <f>SUM(M108:M111)</f>
        <v>0.42229999999999995</v>
      </c>
      <c r="P107" s="141" t="s">
        <v>105</v>
      </c>
    </row>
    <row r="108" spans="1:16" s="13" customFormat="1" ht="13.5" customHeight="1">
      <c r="A108" s="162" t="s">
        <v>274</v>
      </c>
      <c r="B108" s="162" t="s">
        <v>106</v>
      </c>
      <c r="C108" s="162" t="s">
        <v>275</v>
      </c>
      <c r="D108" s="184" t="s">
        <v>276</v>
      </c>
      <c r="E108" s="163" t="s">
        <v>277</v>
      </c>
      <c r="F108" s="162" t="s">
        <v>278</v>
      </c>
      <c r="G108" s="164">
        <v>14</v>
      </c>
      <c r="H108" s="165"/>
      <c r="I108" s="165">
        <f>ROUND(G108*H108,2)</f>
        <v>0</v>
      </c>
      <c r="J108" s="166">
        <v>0</v>
      </c>
      <c r="K108" s="164">
        <f>G108*J108</f>
        <v>0</v>
      </c>
      <c r="L108" s="166">
        <v>0.01933</v>
      </c>
      <c r="M108" s="164">
        <f>G108*L108</f>
        <v>0.27061999999999997</v>
      </c>
      <c r="N108" s="167">
        <v>21</v>
      </c>
      <c r="O108" s="168">
        <v>16</v>
      </c>
      <c r="P108" s="13" t="s">
        <v>111</v>
      </c>
    </row>
    <row r="109" spans="1:16" s="13" customFormat="1" ht="13.5" customHeight="1">
      <c r="A109" s="162" t="s">
        <v>279</v>
      </c>
      <c r="B109" s="162" t="s">
        <v>106</v>
      </c>
      <c r="C109" s="162" t="s">
        <v>275</v>
      </c>
      <c r="D109" s="184" t="s">
        <v>280</v>
      </c>
      <c r="E109" s="163" t="s">
        <v>281</v>
      </c>
      <c r="F109" s="162" t="s">
        <v>278</v>
      </c>
      <c r="G109" s="164">
        <v>6</v>
      </c>
      <c r="H109" s="165"/>
      <c r="I109" s="165">
        <f>ROUND(G109*H109,2)</f>
        <v>0</v>
      </c>
      <c r="J109" s="166">
        <v>0</v>
      </c>
      <c r="K109" s="164">
        <f>G109*J109</f>
        <v>0</v>
      </c>
      <c r="L109" s="166">
        <v>0.01946</v>
      </c>
      <c r="M109" s="164">
        <f>G109*L109</f>
        <v>0.11676</v>
      </c>
      <c r="N109" s="167">
        <v>21</v>
      </c>
      <c r="O109" s="168">
        <v>16</v>
      </c>
      <c r="P109" s="13" t="s">
        <v>111</v>
      </c>
    </row>
    <row r="110" spans="1:16" s="13" customFormat="1" ht="13.5" customHeight="1">
      <c r="A110" s="162" t="s">
        <v>282</v>
      </c>
      <c r="B110" s="162" t="s">
        <v>106</v>
      </c>
      <c r="C110" s="162" t="s">
        <v>275</v>
      </c>
      <c r="D110" s="184" t="s">
        <v>283</v>
      </c>
      <c r="E110" s="163" t="s">
        <v>284</v>
      </c>
      <c r="F110" s="162" t="s">
        <v>278</v>
      </c>
      <c r="G110" s="164">
        <v>6</v>
      </c>
      <c r="H110" s="165"/>
      <c r="I110" s="165">
        <f>ROUND(G110*H110,2)</f>
        <v>0</v>
      </c>
      <c r="J110" s="166">
        <v>0</v>
      </c>
      <c r="K110" s="164">
        <f>G110*J110</f>
        <v>0</v>
      </c>
      <c r="L110" s="166">
        <v>0.00086</v>
      </c>
      <c r="M110" s="164">
        <f>G110*L110</f>
        <v>0.00516</v>
      </c>
      <c r="N110" s="167">
        <v>21</v>
      </c>
      <c r="O110" s="168">
        <v>16</v>
      </c>
      <c r="P110" s="13" t="s">
        <v>111</v>
      </c>
    </row>
    <row r="111" spans="1:16" s="13" customFormat="1" ht="13.5" customHeight="1">
      <c r="A111" s="162" t="s">
        <v>285</v>
      </c>
      <c r="B111" s="162" t="s">
        <v>106</v>
      </c>
      <c r="C111" s="162" t="s">
        <v>275</v>
      </c>
      <c r="D111" s="184" t="s">
        <v>286</v>
      </c>
      <c r="E111" s="163" t="s">
        <v>287</v>
      </c>
      <c r="F111" s="162" t="s">
        <v>58</v>
      </c>
      <c r="G111" s="164">
        <v>24</v>
      </c>
      <c r="H111" s="165"/>
      <c r="I111" s="165">
        <f>ROUND(G111*H111,2)</f>
        <v>0</v>
      </c>
      <c r="J111" s="166">
        <v>0</v>
      </c>
      <c r="K111" s="164">
        <f>G111*J111</f>
        <v>0</v>
      </c>
      <c r="L111" s="166">
        <v>0.00124</v>
      </c>
      <c r="M111" s="164">
        <f>G111*L111</f>
        <v>0.02976</v>
      </c>
      <c r="N111" s="167">
        <v>21</v>
      </c>
      <c r="O111" s="168">
        <v>16</v>
      </c>
      <c r="P111" s="13" t="s">
        <v>111</v>
      </c>
    </row>
    <row r="112" spans="2:16" s="135" customFormat="1" ht="12.75" customHeight="1">
      <c r="B112" s="140" t="s">
        <v>61</v>
      </c>
      <c r="D112" s="141" t="s">
        <v>275</v>
      </c>
      <c r="E112" s="141" t="s">
        <v>288</v>
      </c>
      <c r="I112" s="142">
        <f>SUM(I113:I125)</f>
        <v>0</v>
      </c>
      <c r="K112" s="143">
        <f>SUM(K113:K125)</f>
        <v>0.16601</v>
      </c>
      <c r="M112" s="143">
        <f>SUM(M113:M125)</f>
        <v>0.00252</v>
      </c>
      <c r="P112" s="141" t="s">
        <v>105</v>
      </c>
    </row>
    <row r="113" spans="1:16" s="13" customFormat="1" ht="13.5" customHeight="1">
      <c r="A113" s="162" t="s">
        <v>289</v>
      </c>
      <c r="B113" s="162" t="s">
        <v>106</v>
      </c>
      <c r="C113" s="162" t="s">
        <v>275</v>
      </c>
      <c r="D113" s="184" t="s">
        <v>290</v>
      </c>
      <c r="E113" s="163" t="s">
        <v>291</v>
      </c>
      <c r="F113" s="162" t="s">
        <v>292</v>
      </c>
      <c r="G113" s="164">
        <v>20</v>
      </c>
      <c r="H113" s="165"/>
      <c r="I113" s="165">
        <f aca="true" t="shared" si="0" ref="I113:I125">ROUND(G113*H113,2)</f>
        <v>0</v>
      </c>
      <c r="J113" s="166">
        <v>0.00052</v>
      </c>
      <c r="K113" s="164">
        <f aca="true" t="shared" si="1" ref="K113:K125">G113*J113</f>
        <v>0.0104</v>
      </c>
      <c r="L113" s="166">
        <v>0</v>
      </c>
      <c r="M113" s="164">
        <f aca="true" t="shared" si="2" ref="M113:M125">G113*L113</f>
        <v>0</v>
      </c>
      <c r="N113" s="167">
        <v>21</v>
      </c>
      <c r="O113" s="168">
        <v>16</v>
      </c>
      <c r="P113" s="13" t="s">
        <v>111</v>
      </c>
    </row>
    <row r="114" spans="1:16" s="13" customFormat="1" ht="13.5" customHeight="1">
      <c r="A114" s="162" t="s">
        <v>293</v>
      </c>
      <c r="B114" s="162" t="s">
        <v>106</v>
      </c>
      <c r="C114" s="162" t="s">
        <v>275</v>
      </c>
      <c r="D114" s="184" t="s">
        <v>294</v>
      </c>
      <c r="E114" s="163" t="s">
        <v>295</v>
      </c>
      <c r="F114" s="162" t="s">
        <v>292</v>
      </c>
      <c r="G114" s="164">
        <v>25</v>
      </c>
      <c r="H114" s="165"/>
      <c r="I114" s="165">
        <f t="shared" si="0"/>
        <v>0</v>
      </c>
      <c r="J114" s="166">
        <v>0.00077</v>
      </c>
      <c r="K114" s="164">
        <f t="shared" si="1"/>
        <v>0.01925</v>
      </c>
      <c r="L114" s="166">
        <v>0</v>
      </c>
      <c r="M114" s="164">
        <f t="shared" si="2"/>
        <v>0</v>
      </c>
      <c r="N114" s="167">
        <v>21</v>
      </c>
      <c r="O114" s="168">
        <v>16</v>
      </c>
      <c r="P114" s="13" t="s">
        <v>111</v>
      </c>
    </row>
    <row r="115" spans="1:16" s="13" customFormat="1" ht="13.5" customHeight="1">
      <c r="A115" s="162" t="s">
        <v>296</v>
      </c>
      <c r="B115" s="162" t="s">
        <v>106</v>
      </c>
      <c r="C115" s="162" t="s">
        <v>275</v>
      </c>
      <c r="D115" s="184" t="s">
        <v>297</v>
      </c>
      <c r="E115" s="163" t="s">
        <v>298</v>
      </c>
      <c r="F115" s="162" t="s">
        <v>292</v>
      </c>
      <c r="G115" s="164">
        <v>60</v>
      </c>
      <c r="H115" s="165"/>
      <c r="I115" s="165">
        <f t="shared" si="0"/>
        <v>0</v>
      </c>
      <c r="J115" s="166">
        <v>0.00177</v>
      </c>
      <c r="K115" s="164">
        <f t="shared" si="1"/>
        <v>0.1062</v>
      </c>
      <c r="L115" s="166">
        <v>0</v>
      </c>
      <c r="M115" s="164">
        <f t="shared" si="2"/>
        <v>0</v>
      </c>
      <c r="N115" s="167">
        <v>21</v>
      </c>
      <c r="O115" s="168">
        <v>16</v>
      </c>
      <c r="P115" s="13" t="s">
        <v>111</v>
      </c>
    </row>
    <row r="116" spans="1:16" s="13" customFormat="1" ht="13.5" customHeight="1">
      <c r="A116" s="162" t="s">
        <v>299</v>
      </c>
      <c r="B116" s="162" t="s">
        <v>106</v>
      </c>
      <c r="C116" s="162" t="s">
        <v>275</v>
      </c>
      <c r="D116" s="184" t="s">
        <v>300</v>
      </c>
      <c r="E116" s="163" t="s">
        <v>301</v>
      </c>
      <c r="F116" s="162" t="s">
        <v>110</v>
      </c>
      <c r="G116" s="164">
        <v>1</v>
      </c>
      <c r="H116" s="165"/>
      <c r="I116" s="165">
        <f t="shared" si="0"/>
        <v>0</v>
      </c>
      <c r="J116" s="166">
        <v>0.00148</v>
      </c>
      <c r="K116" s="164">
        <f t="shared" si="1"/>
        <v>0.00148</v>
      </c>
      <c r="L116" s="166">
        <v>0</v>
      </c>
      <c r="M116" s="164">
        <f t="shared" si="2"/>
        <v>0</v>
      </c>
      <c r="N116" s="167">
        <v>21</v>
      </c>
      <c r="O116" s="168">
        <v>16</v>
      </c>
      <c r="P116" s="13" t="s">
        <v>111</v>
      </c>
    </row>
    <row r="117" spans="1:16" s="13" customFormat="1" ht="13.5" customHeight="1">
      <c r="A117" s="162" t="s">
        <v>302</v>
      </c>
      <c r="B117" s="162" t="s">
        <v>106</v>
      </c>
      <c r="C117" s="162" t="s">
        <v>153</v>
      </c>
      <c r="D117" s="184" t="s">
        <v>303</v>
      </c>
      <c r="E117" s="163" t="s">
        <v>304</v>
      </c>
      <c r="F117" s="162" t="s">
        <v>110</v>
      </c>
      <c r="G117" s="164">
        <v>8</v>
      </c>
      <c r="H117" s="165"/>
      <c r="I117" s="165">
        <f t="shared" si="0"/>
        <v>0</v>
      </c>
      <c r="J117" s="166">
        <v>3E-05</v>
      </c>
      <c r="K117" s="164">
        <f t="shared" si="1"/>
        <v>0.00024</v>
      </c>
      <c r="L117" s="166">
        <v>0</v>
      </c>
      <c r="M117" s="164">
        <f t="shared" si="2"/>
        <v>0</v>
      </c>
      <c r="N117" s="167">
        <v>21</v>
      </c>
      <c r="O117" s="168">
        <v>16</v>
      </c>
      <c r="P117" s="13" t="s">
        <v>111</v>
      </c>
    </row>
    <row r="118" spans="1:16" s="13" customFormat="1" ht="13.5" customHeight="1">
      <c r="A118" s="175" t="s">
        <v>305</v>
      </c>
      <c r="B118" s="175" t="s">
        <v>160</v>
      </c>
      <c r="C118" s="175" t="s">
        <v>161</v>
      </c>
      <c r="D118" s="189" t="s">
        <v>306</v>
      </c>
      <c r="E118" s="176" t="s">
        <v>307</v>
      </c>
      <c r="F118" s="175" t="s">
        <v>110</v>
      </c>
      <c r="G118" s="177">
        <v>8</v>
      </c>
      <c r="H118" s="178"/>
      <c r="I118" s="178">
        <f t="shared" si="0"/>
        <v>0</v>
      </c>
      <c r="J118" s="179">
        <v>0.00055</v>
      </c>
      <c r="K118" s="177">
        <f t="shared" si="1"/>
        <v>0.0044</v>
      </c>
      <c r="L118" s="179">
        <v>0</v>
      </c>
      <c r="M118" s="177">
        <f t="shared" si="2"/>
        <v>0</v>
      </c>
      <c r="N118" s="180">
        <v>21</v>
      </c>
      <c r="O118" s="181">
        <v>32</v>
      </c>
      <c r="P118" s="182" t="s">
        <v>111</v>
      </c>
    </row>
    <row r="119" spans="1:16" s="13" customFormat="1" ht="13.5" customHeight="1">
      <c r="A119" s="162" t="s">
        <v>308</v>
      </c>
      <c r="B119" s="162" t="s">
        <v>106</v>
      </c>
      <c r="C119" s="162" t="s">
        <v>275</v>
      </c>
      <c r="D119" s="184" t="s">
        <v>309</v>
      </c>
      <c r="E119" s="163" t="s">
        <v>310</v>
      </c>
      <c r="F119" s="162" t="s">
        <v>311</v>
      </c>
      <c r="G119" s="164">
        <v>2</v>
      </c>
      <c r="H119" s="165"/>
      <c r="I119" s="165">
        <f t="shared" si="0"/>
        <v>0</v>
      </c>
      <c r="J119" s="166">
        <v>0.00077</v>
      </c>
      <c r="K119" s="164">
        <f t="shared" si="1"/>
        <v>0.00154</v>
      </c>
      <c r="L119" s="166">
        <v>0</v>
      </c>
      <c r="M119" s="164">
        <f t="shared" si="2"/>
        <v>0</v>
      </c>
      <c r="N119" s="167">
        <v>21</v>
      </c>
      <c r="O119" s="168">
        <v>16</v>
      </c>
      <c r="P119" s="13" t="s">
        <v>111</v>
      </c>
    </row>
    <row r="120" spans="1:16" s="13" customFormat="1" ht="13.5" customHeight="1">
      <c r="A120" s="162" t="s">
        <v>312</v>
      </c>
      <c r="B120" s="162" t="s">
        <v>106</v>
      </c>
      <c r="C120" s="162" t="s">
        <v>275</v>
      </c>
      <c r="D120" s="184" t="s">
        <v>313</v>
      </c>
      <c r="E120" s="163" t="s">
        <v>314</v>
      </c>
      <c r="F120" s="162" t="s">
        <v>311</v>
      </c>
      <c r="G120" s="164">
        <v>6</v>
      </c>
      <c r="H120" s="165"/>
      <c r="I120" s="165">
        <f t="shared" si="0"/>
        <v>0</v>
      </c>
      <c r="J120" s="166">
        <v>0.00177</v>
      </c>
      <c r="K120" s="164">
        <f t="shared" si="1"/>
        <v>0.010620000000000001</v>
      </c>
      <c r="L120" s="166">
        <v>0</v>
      </c>
      <c r="M120" s="164">
        <f t="shared" si="2"/>
        <v>0</v>
      </c>
      <c r="N120" s="167">
        <v>21</v>
      </c>
      <c r="O120" s="168">
        <v>16</v>
      </c>
      <c r="P120" s="13" t="s">
        <v>111</v>
      </c>
    </row>
    <row r="121" spans="1:16" s="13" customFormat="1" ht="13.5" customHeight="1">
      <c r="A121" s="162" t="s">
        <v>315</v>
      </c>
      <c r="B121" s="162" t="s">
        <v>106</v>
      </c>
      <c r="C121" s="162" t="s">
        <v>275</v>
      </c>
      <c r="D121" s="184" t="s">
        <v>316</v>
      </c>
      <c r="E121" s="163" t="s">
        <v>317</v>
      </c>
      <c r="F121" s="162" t="s">
        <v>110</v>
      </c>
      <c r="G121" s="164">
        <v>8</v>
      </c>
      <c r="H121" s="165"/>
      <c r="I121" s="165">
        <f t="shared" si="0"/>
        <v>0</v>
      </c>
      <c r="J121" s="166">
        <v>0.0008</v>
      </c>
      <c r="K121" s="164">
        <f t="shared" si="1"/>
        <v>0.0064</v>
      </c>
      <c r="L121" s="166">
        <v>0</v>
      </c>
      <c r="M121" s="164">
        <f t="shared" si="2"/>
        <v>0</v>
      </c>
      <c r="N121" s="167">
        <v>21</v>
      </c>
      <c r="O121" s="168">
        <v>16</v>
      </c>
      <c r="P121" s="13" t="s">
        <v>111</v>
      </c>
    </row>
    <row r="122" spans="1:16" s="13" customFormat="1" ht="13.5" customHeight="1">
      <c r="A122" s="162" t="s">
        <v>318</v>
      </c>
      <c r="B122" s="162" t="s">
        <v>106</v>
      </c>
      <c r="C122" s="162" t="s">
        <v>275</v>
      </c>
      <c r="D122" s="184" t="s">
        <v>319</v>
      </c>
      <c r="E122" s="163" t="s">
        <v>320</v>
      </c>
      <c r="F122" s="162" t="s">
        <v>110</v>
      </c>
      <c r="G122" s="164">
        <v>4</v>
      </c>
      <c r="H122" s="165"/>
      <c r="I122" s="165">
        <f t="shared" si="0"/>
        <v>0</v>
      </c>
      <c r="J122" s="166">
        <v>0.0005</v>
      </c>
      <c r="K122" s="164">
        <f t="shared" si="1"/>
        <v>0.002</v>
      </c>
      <c r="L122" s="166">
        <v>0</v>
      </c>
      <c r="M122" s="164">
        <f t="shared" si="2"/>
        <v>0</v>
      </c>
      <c r="N122" s="167">
        <v>21</v>
      </c>
      <c r="O122" s="168">
        <v>16</v>
      </c>
      <c r="P122" s="13" t="s">
        <v>111</v>
      </c>
    </row>
    <row r="123" spans="1:16" s="13" customFormat="1" ht="13.5" customHeight="1">
      <c r="A123" s="162" t="s">
        <v>321</v>
      </c>
      <c r="B123" s="162" t="s">
        <v>106</v>
      </c>
      <c r="C123" s="162" t="s">
        <v>275</v>
      </c>
      <c r="D123" s="184" t="s">
        <v>322</v>
      </c>
      <c r="E123" s="163" t="s">
        <v>323</v>
      </c>
      <c r="F123" s="162" t="s">
        <v>110</v>
      </c>
      <c r="G123" s="164">
        <v>6</v>
      </c>
      <c r="H123" s="165"/>
      <c r="I123" s="165">
        <f t="shared" si="0"/>
        <v>0</v>
      </c>
      <c r="J123" s="166">
        <v>0.00058</v>
      </c>
      <c r="K123" s="164">
        <f t="shared" si="1"/>
        <v>0.00348</v>
      </c>
      <c r="L123" s="166">
        <v>0.00042</v>
      </c>
      <c r="M123" s="164">
        <f t="shared" si="2"/>
        <v>0.00252</v>
      </c>
      <c r="N123" s="167">
        <v>21</v>
      </c>
      <c r="O123" s="168">
        <v>16</v>
      </c>
      <c r="P123" s="13" t="s">
        <v>111</v>
      </c>
    </row>
    <row r="124" spans="1:16" s="13" customFormat="1" ht="13.5" customHeight="1">
      <c r="A124" s="162" t="s">
        <v>324</v>
      </c>
      <c r="B124" s="162" t="s">
        <v>106</v>
      </c>
      <c r="C124" s="162" t="s">
        <v>275</v>
      </c>
      <c r="D124" s="184" t="s">
        <v>325</v>
      </c>
      <c r="E124" s="163" t="s">
        <v>326</v>
      </c>
      <c r="F124" s="162" t="s">
        <v>292</v>
      </c>
      <c r="G124" s="164">
        <v>200</v>
      </c>
      <c r="H124" s="165"/>
      <c r="I124" s="165">
        <f t="shared" si="0"/>
        <v>0</v>
      </c>
      <c r="J124" s="166">
        <v>0</v>
      </c>
      <c r="K124" s="164">
        <f t="shared" si="1"/>
        <v>0</v>
      </c>
      <c r="L124" s="166">
        <v>0</v>
      </c>
      <c r="M124" s="164">
        <f t="shared" si="2"/>
        <v>0</v>
      </c>
      <c r="N124" s="167">
        <v>21</v>
      </c>
      <c r="O124" s="168">
        <v>16</v>
      </c>
      <c r="P124" s="13" t="s">
        <v>111</v>
      </c>
    </row>
    <row r="125" spans="1:16" s="13" customFormat="1" ht="13.5" customHeight="1">
      <c r="A125" s="162" t="s">
        <v>327</v>
      </c>
      <c r="B125" s="162" t="s">
        <v>106</v>
      </c>
      <c r="C125" s="162" t="s">
        <v>275</v>
      </c>
      <c r="D125" s="184" t="s">
        <v>328</v>
      </c>
      <c r="E125" s="163" t="s">
        <v>329</v>
      </c>
      <c r="F125" s="162" t="s">
        <v>44</v>
      </c>
      <c r="G125" s="164">
        <v>1197.804</v>
      </c>
      <c r="H125" s="165"/>
      <c r="I125" s="165">
        <f t="shared" si="0"/>
        <v>0</v>
      </c>
      <c r="J125" s="166">
        <v>0</v>
      </c>
      <c r="K125" s="164">
        <f t="shared" si="1"/>
        <v>0</v>
      </c>
      <c r="L125" s="166">
        <v>0</v>
      </c>
      <c r="M125" s="164">
        <f t="shared" si="2"/>
        <v>0</v>
      </c>
      <c r="N125" s="167">
        <v>21</v>
      </c>
      <c r="O125" s="168">
        <v>16</v>
      </c>
      <c r="P125" s="13" t="s">
        <v>111</v>
      </c>
    </row>
    <row r="126" spans="2:16" s="135" customFormat="1" ht="12.75" customHeight="1">
      <c r="B126" s="140" t="s">
        <v>61</v>
      </c>
      <c r="D126" s="141" t="s">
        <v>330</v>
      </c>
      <c r="E126" s="141" t="s">
        <v>331</v>
      </c>
      <c r="I126" s="142">
        <f>SUM(I127:I147)</f>
        <v>0</v>
      </c>
      <c r="K126" s="143">
        <f>SUM(K127:K147)</f>
        <v>0.36400000000000005</v>
      </c>
      <c r="M126" s="143">
        <f>SUM(M127:M147)</f>
        <v>0</v>
      </c>
      <c r="P126" s="141" t="s">
        <v>105</v>
      </c>
    </row>
    <row r="127" spans="1:16" s="13" customFormat="1" ht="24" customHeight="1">
      <c r="A127" s="162" t="s">
        <v>332</v>
      </c>
      <c r="B127" s="162" t="s">
        <v>106</v>
      </c>
      <c r="C127" s="162" t="s">
        <v>275</v>
      </c>
      <c r="D127" s="184" t="s">
        <v>333</v>
      </c>
      <c r="E127" s="163" t="s">
        <v>334</v>
      </c>
      <c r="F127" s="162" t="s">
        <v>292</v>
      </c>
      <c r="G127" s="164">
        <v>25</v>
      </c>
      <c r="H127" s="165"/>
      <c r="I127" s="165">
        <f aca="true" t="shared" si="3" ref="I127:I147">ROUND(G127*H127,2)</f>
        <v>0</v>
      </c>
      <c r="J127" s="166">
        <v>0.00066</v>
      </c>
      <c r="K127" s="164">
        <f aca="true" t="shared" si="4" ref="K127:K147">G127*J127</f>
        <v>0.0165</v>
      </c>
      <c r="L127" s="166">
        <v>0</v>
      </c>
      <c r="M127" s="164">
        <f aca="true" t="shared" si="5" ref="M127:M147">G127*L127</f>
        <v>0</v>
      </c>
      <c r="N127" s="167">
        <v>21</v>
      </c>
      <c r="O127" s="168">
        <v>16</v>
      </c>
      <c r="P127" s="13" t="s">
        <v>111</v>
      </c>
    </row>
    <row r="128" spans="1:16" s="13" customFormat="1" ht="24" customHeight="1">
      <c r="A128" s="162" t="s">
        <v>335</v>
      </c>
      <c r="B128" s="162" t="s">
        <v>106</v>
      </c>
      <c r="C128" s="162" t="s">
        <v>275</v>
      </c>
      <c r="D128" s="184" t="s">
        <v>336</v>
      </c>
      <c r="E128" s="163" t="s">
        <v>337</v>
      </c>
      <c r="F128" s="162" t="s">
        <v>292</v>
      </c>
      <c r="G128" s="164">
        <v>45</v>
      </c>
      <c r="H128" s="165"/>
      <c r="I128" s="165">
        <f t="shared" si="3"/>
        <v>0</v>
      </c>
      <c r="J128" s="166">
        <v>0.00091</v>
      </c>
      <c r="K128" s="164">
        <f t="shared" si="4"/>
        <v>0.04095</v>
      </c>
      <c r="L128" s="166">
        <v>0</v>
      </c>
      <c r="M128" s="164">
        <f t="shared" si="5"/>
        <v>0</v>
      </c>
      <c r="N128" s="167">
        <v>21</v>
      </c>
      <c r="O128" s="168">
        <v>16</v>
      </c>
      <c r="P128" s="13" t="s">
        <v>111</v>
      </c>
    </row>
    <row r="129" spans="1:16" s="13" customFormat="1" ht="24" customHeight="1">
      <c r="A129" s="162" t="s">
        <v>338</v>
      </c>
      <c r="B129" s="162" t="s">
        <v>106</v>
      </c>
      <c r="C129" s="162" t="s">
        <v>275</v>
      </c>
      <c r="D129" s="184" t="s">
        <v>339</v>
      </c>
      <c r="E129" s="163" t="s">
        <v>340</v>
      </c>
      <c r="F129" s="162" t="s">
        <v>292</v>
      </c>
      <c r="G129" s="164">
        <v>15</v>
      </c>
      <c r="H129" s="165"/>
      <c r="I129" s="165">
        <f t="shared" si="3"/>
        <v>0</v>
      </c>
      <c r="J129" s="166">
        <v>0.00119</v>
      </c>
      <c r="K129" s="164">
        <f t="shared" si="4"/>
        <v>0.01785</v>
      </c>
      <c r="L129" s="166">
        <v>0</v>
      </c>
      <c r="M129" s="164">
        <f t="shared" si="5"/>
        <v>0</v>
      </c>
      <c r="N129" s="167">
        <v>21</v>
      </c>
      <c r="O129" s="168">
        <v>16</v>
      </c>
      <c r="P129" s="13" t="s">
        <v>111</v>
      </c>
    </row>
    <row r="130" spans="1:16" s="13" customFormat="1" ht="24" customHeight="1">
      <c r="A130" s="162" t="s">
        <v>341</v>
      </c>
      <c r="B130" s="162" t="s">
        <v>106</v>
      </c>
      <c r="C130" s="162" t="s">
        <v>275</v>
      </c>
      <c r="D130" s="184" t="s">
        <v>342</v>
      </c>
      <c r="E130" s="163" t="s">
        <v>343</v>
      </c>
      <c r="F130" s="162" t="s">
        <v>292</v>
      </c>
      <c r="G130" s="164">
        <v>25</v>
      </c>
      <c r="H130" s="165"/>
      <c r="I130" s="165">
        <f t="shared" si="3"/>
        <v>0</v>
      </c>
      <c r="J130" s="166">
        <v>0.00252</v>
      </c>
      <c r="K130" s="164">
        <f t="shared" si="4"/>
        <v>0.063</v>
      </c>
      <c r="L130" s="166">
        <v>0</v>
      </c>
      <c r="M130" s="164">
        <f t="shared" si="5"/>
        <v>0</v>
      </c>
      <c r="N130" s="167">
        <v>21</v>
      </c>
      <c r="O130" s="168">
        <v>16</v>
      </c>
      <c r="P130" s="13" t="s">
        <v>111</v>
      </c>
    </row>
    <row r="131" spans="1:16" s="13" customFormat="1" ht="24" customHeight="1">
      <c r="A131" s="162" t="s">
        <v>344</v>
      </c>
      <c r="B131" s="162" t="s">
        <v>106</v>
      </c>
      <c r="C131" s="162" t="s">
        <v>275</v>
      </c>
      <c r="D131" s="184" t="s">
        <v>345</v>
      </c>
      <c r="E131" s="163" t="s">
        <v>346</v>
      </c>
      <c r="F131" s="162" t="s">
        <v>292</v>
      </c>
      <c r="G131" s="164">
        <v>10</v>
      </c>
      <c r="H131" s="165"/>
      <c r="I131" s="165">
        <f t="shared" si="3"/>
        <v>0</v>
      </c>
      <c r="J131" s="166">
        <v>0.00078</v>
      </c>
      <c r="K131" s="164">
        <f t="shared" si="4"/>
        <v>0.0078</v>
      </c>
      <c r="L131" s="166">
        <v>0</v>
      </c>
      <c r="M131" s="164">
        <f t="shared" si="5"/>
        <v>0</v>
      </c>
      <c r="N131" s="167">
        <v>21</v>
      </c>
      <c r="O131" s="168">
        <v>16</v>
      </c>
      <c r="P131" s="13" t="s">
        <v>111</v>
      </c>
    </row>
    <row r="132" spans="1:16" s="13" customFormat="1" ht="24" customHeight="1">
      <c r="A132" s="162" t="s">
        <v>347</v>
      </c>
      <c r="B132" s="162" t="s">
        <v>106</v>
      </c>
      <c r="C132" s="162" t="s">
        <v>275</v>
      </c>
      <c r="D132" s="184" t="s">
        <v>348</v>
      </c>
      <c r="E132" s="163" t="s">
        <v>349</v>
      </c>
      <c r="F132" s="162" t="s">
        <v>292</v>
      </c>
      <c r="G132" s="164">
        <v>90</v>
      </c>
      <c r="H132" s="165"/>
      <c r="I132" s="165">
        <f t="shared" si="3"/>
        <v>0</v>
      </c>
      <c r="J132" s="166">
        <v>0.00096</v>
      </c>
      <c r="K132" s="164">
        <f t="shared" si="4"/>
        <v>0.0864</v>
      </c>
      <c r="L132" s="166">
        <v>0</v>
      </c>
      <c r="M132" s="164">
        <f t="shared" si="5"/>
        <v>0</v>
      </c>
      <c r="N132" s="167">
        <v>21</v>
      </c>
      <c r="O132" s="168">
        <v>16</v>
      </c>
      <c r="P132" s="13" t="s">
        <v>111</v>
      </c>
    </row>
    <row r="133" spans="1:16" s="13" customFormat="1" ht="24" customHeight="1">
      <c r="A133" s="162" t="s">
        <v>350</v>
      </c>
      <c r="B133" s="162" t="s">
        <v>106</v>
      </c>
      <c r="C133" s="162" t="s">
        <v>275</v>
      </c>
      <c r="D133" s="184" t="s">
        <v>351</v>
      </c>
      <c r="E133" s="163" t="s">
        <v>352</v>
      </c>
      <c r="F133" s="162" t="s">
        <v>292</v>
      </c>
      <c r="G133" s="164">
        <v>25</v>
      </c>
      <c r="H133" s="165"/>
      <c r="I133" s="165">
        <f t="shared" si="3"/>
        <v>0</v>
      </c>
      <c r="J133" s="166">
        <v>0.00012</v>
      </c>
      <c r="K133" s="164">
        <f t="shared" si="4"/>
        <v>0.003</v>
      </c>
      <c r="L133" s="166">
        <v>0</v>
      </c>
      <c r="M133" s="164">
        <f t="shared" si="5"/>
        <v>0</v>
      </c>
      <c r="N133" s="167">
        <v>21</v>
      </c>
      <c r="O133" s="168">
        <v>16</v>
      </c>
      <c r="P133" s="13" t="s">
        <v>111</v>
      </c>
    </row>
    <row r="134" spans="1:16" s="13" customFormat="1" ht="24" customHeight="1">
      <c r="A134" s="162" t="s">
        <v>353</v>
      </c>
      <c r="B134" s="162" t="s">
        <v>106</v>
      </c>
      <c r="C134" s="162" t="s">
        <v>275</v>
      </c>
      <c r="D134" s="184" t="s">
        <v>354</v>
      </c>
      <c r="E134" s="163" t="s">
        <v>355</v>
      </c>
      <c r="F134" s="162" t="s">
        <v>292</v>
      </c>
      <c r="G134" s="164">
        <v>45</v>
      </c>
      <c r="H134" s="165"/>
      <c r="I134" s="165">
        <f t="shared" si="3"/>
        <v>0</v>
      </c>
      <c r="J134" s="166">
        <v>0.00016</v>
      </c>
      <c r="K134" s="164">
        <f t="shared" si="4"/>
        <v>0.007200000000000001</v>
      </c>
      <c r="L134" s="166">
        <v>0</v>
      </c>
      <c r="M134" s="164">
        <f t="shared" si="5"/>
        <v>0</v>
      </c>
      <c r="N134" s="167">
        <v>21</v>
      </c>
      <c r="O134" s="168">
        <v>16</v>
      </c>
      <c r="P134" s="13" t="s">
        <v>111</v>
      </c>
    </row>
    <row r="135" spans="1:16" s="13" customFormat="1" ht="24" customHeight="1">
      <c r="A135" s="162" t="s">
        <v>356</v>
      </c>
      <c r="B135" s="162" t="s">
        <v>106</v>
      </c>
      <c r="C135" s="162" t="s">
        <v>275</v>
      </c>
      <c r="D135" s="184" t="s">
        <v>354</v>
      </c>
      <c r="E135" s="163" t="s">
        <v>355</v>
      </c>
      <c r="F135" s="162" t="s">
        <v>292</v>
      </c>
      <c r="G135" s="164">
        <v>15</v>
      </c>
      <c r="H135" s="165"/>
      <c r="I135" s="165">
        <f t="shared" si="3"/>
        <v>0</v>
      </c>
      <c r="J135" s="166">
        <v>0.00016</v>
      </c>
      <c r="K135" s="164">
        <f t="shared" si="4"/>
        <v>0.0024000000000000002</v>
      </c>
      <c r="L135" s="166">
        <v>0</v>
      </c>
      <c r="M135" s="164">
        <f t="shared" si="5"/>
        <v>0</v>
      </c>
      <c r="N135" s="167">
        <v>21</v>
      </c>
      <c r="O135" s="168">
        <v>16</v>
      </c>
      <c r="P135" s="13" t="s">
        <v>111</v>
      </c>
    </row>
    <row r="136" spans="1:16" s="13" customFormat="1" ht="24" customHeight="1">
      <c r="A136" s="162" t="s">
        <v>357</v>
      </c>
      <c r="B136" s="162" t="s">
        <v>106</v>
      </c>
      <c r="C136" s="162" t="s">
        <v>275</v>
      </c>
      <c r="D136" s="184" t="s">
        <v>354</v>
      </c>
      <c r="E136" s="163" t="s">
        <v>355</v>
      </c>
      <c r="F136" s="162" t="s">
        <v>292</v>
      </c>
      <c r="G136" s="164">
        <v>25</v>
      </c>
      <c r="H136" s="165"/>
      <c r="I136" s="165">
        <f t="shared" si="3"/>
        <v>0</v>
      </c>
      <c r="J136" s="166">
        <v>0.00016</v>
      </c>
      <c r="K136" s="164">
        <f t="shared" si="4"/>
        <v>0.004</v>
      </c>
      <c r="L136" s="166">
        <v>0</v>
      </c>
      <c r="M136" s="164">
        <f t="shared" si="5"/>
        <v>0</v>
      </c>
      <c r="N136" s="167">
        <v>21</v>
      </c>
      <c r="O136" s="168">
        <v>16</v>
      </c>
      <c r="P136" s="13" t="s">
        <v>111</v>
      </c>
    </row>
    <row r="137" spans="1:16" s="13" customFormat="1" ht="24" customHeight="1">
      <c r="A137" s="162" t="s">
        <v>358</v>
      </c>
      <c r="B137" s="162" t="s">
        <v>106</v>
      </c>
      <c r="C137" s="162" t="s">
        <v>275</v>
      </c>
      <c r="D137" s="184" t="s">
        <v>351</v>
      </c>
      <c r="E137" s="163" t="s">
        <v>352</v>
      </c>
      <c r="F137" s="162" t="s">
        <v>292</v>
      </c>
      <c r="G137" s="164">
        <v>10</v>
      </c>
      <c r="H137" s="165"/>
      <c r="I137" s="165">
        <f t="shared" si="3"/>
        <v>0</v>
      </c>
      <c r="J137" s="166">
        <v>0.00012</v>
      </c>
      <c r="K137" s="164">
        <f t="shared" si="4"/>
        <v>0.0012000000000000001</v>
      </c>
      <c r="L137" s="166">
        <v>0</v>
      </c>
      <c r="M137" s="164">
        <f t="shared" si="5"/>
        <v>0</v>
      </c>
      <c r="N137" s="167">
        <v>21</v>
      </c>
      <c r="O137" s="168">
        <v>16</v>
      </c>
      <c r="P137" s="13" t="s">
        <v>111</v>
      </c>
    </row>
    <row r="138" spans="1:16" s="13" customFormat="1" ht="24" customHeight="1">
      <c r="A138" s="162" t="s">
        <v>359</v>
      </c>
      <c r="B138" s="162" t="s">
        <v>106</v>
      </c>
      <c r="C138" s="162" t="s">
        <v>275</v>
      </c>
      <c r="D138" s="184" t="s">
        <v>360</v>
      </c>
      <c r="E138" s="163" t="s">
        <v>361</v>
      </c>
      <c r="F138" s="162" t="s">
        <v>292</v>
      </c>
      <c r="G138" s="164">
        <v>90</v>
      </c>
      <c r="H138" s="165"/>
      <c r="I138" s="165">
        <f t="shared" si="3"/>
        <v>0</v>
      </c>
      <c r="J138" s="166">
        <v>0.00024</v>
      </c>
      <c r="K138" s="164">
        <f t="shared" si="4"/>
        <v>0.0216</v>
      </c>
      <c r="L138" s="166">
        <v>0</v>
      </c>
      <c r="M138" s="164">
        <f t="shared" si="5"/>
        <v>0</v>
      </c>
      <c r="N138" s="167">
        <v>21</v>
      </c>
      <c r="O138" s="168">
        <v>16</v>
      </c>
      <c r="P138" s="13" t="s">
        <v>111</v>
      </c>
    </row>
    <row r="139" spans="1:16" s="13" customFormat="1" ht="13.5" customHeight="1">
      <c r="A139" s="162" t="s">
        <v>362</v>
      </c>
      <c r="B139" s="162" t="s">
        <v>106</v>
      </c>
      <c r="C139" s="162" t="s">
        <v>275</v>
      </c>
      <c r="D139" s="184" t="s">
        <v>363</v>
      </c>
      <c r="E139" s="163" t="s">
        <v>364</v>
      </c>
      <c r="F139" s="162" t="s">
        <v>110</v>
      </c>
      <c r="G139" s="164">
        <v>4</v>
      </c>
      <c r="H139" s="165"/>
      <c r="I139" s="165">
        <f t="shared" si="3"/>
        <v>0</v>
      </c>
      <c r="J139" s="166">
        <v>0.0004</v>
      </c>
      <c r="K139" s="164">
        <f t="shared" si="4"/>
        <v>0.0016</v>
      </c>
      <c r="L139" s="166">
        <v>0</v>
      </c>
      <c r="M139" s="164">
        <f t="shared" si="5"/>
        <v>0</v>
      </c>
      <c r="N139" s="167">
        <v>21</v>
      </c>
      <c r="O139" s="168">
        <v>16</v>
      </c>
      <c r="P139" s="13" t="s">
        <v>111</v>
      </c>
    </row>
    <row r="140" spans="1:16" s="13" customFormat="1" ht="13.5" customHeight="1">
      <c r="A140" s="162" t="s">
        <v>365</v>
      </c>
      <c r="B140" s="162" t="s">
        <v>106</v>
      </c>
      <c r="C140" s="162" t="s">
        <v>275</v>
      </c>
      <c r="D140" s="184" t="s">
        <v>366</v>
      </c>
      <c r="E140" s="163" t="s">
        <v>367</v>
      </c>
      <c r="F140" s="162" t="s">
        <v>110</v>
      </c>
      <c r="G140" s="164">
        <v>1</v>
      </c>
      <c r="H140" s="165"/>
      <c r="I140" s="165">
        <f t="shared" si="3"/>
        <v>0</v>
      </c>
      <c r="J140" s="166">
        <v>0.00057</v>
      </c>
      <c r="K140" s="164">
        <f t="shared" si="4"/>
        <v>0.00057</v>
      </c>
      <c r="L140" s="166">
        <v>0</v>
      </c>
      <c r="M140" s="164">
        <f t="shared" si="5"/>
        <v>0</v>
      </c>
      <c r="N140" s="167">
        <v>21</v>
      </c>
      <c r="O140" s="168">
        <v>16</v>
      </c>
      <c r="P140" s="13" t="s">
        <v>111</v>
      </c>
    </row>
    <row r="141" spans="1:16" s="13" customFormat="1" ht="13.5" customHeight="1">
      <c r="A141" s="162" t="s">
        <v>368</v>
      </c>
      <c r="B141" s="162" t="s">
        <v>106</v>
      </c>
      <c r="C141" s="162" t="s">
        <v>275</v>
      </c>
      <c r="D141" s="184" t="s">
        <v>369</v>
      </c>
      <c r="E141" s="163" t="s">
        <v>370</v>
      </c>
      <c r="F141" s="162" t="s">
        <v>110</v>
      </c>
      <c r="G141" s="164">
        <v>1</v>
      </c>
      <c r="H141" s="165"/>
      <c r="I141" s="165">
        <f t="shared" si="3"/>
        <v>0</v>
      </c>
      <c r="J141" s="166">
        <v>0.0008</v>
      </c>
      <c r="K141" s="164">
        <f t="shared" si="4"/>
        <v>0.0008</v>
      </c>
      <c r="L141" s="166">
        <v>0</v>
      </c>
      <c r="M141" s="164">
        <f t="shared" si="5"/>
        <v>0</v>
      </c>
      <c r="N141" s="167">
        <v>21</v>
      </c>
      <c r="O141" s="168">
        <v>16</v>
      </c>
      <c r="P141" s="13" t="s">
        <v>111</v>
      </c>
    </row>
    <row r="142" spans="1:16" s="13" customFormat="1" ht="13.5" customHeight="1">
      <c r="A142" s="162" t="s">
        <v>371</v>
      </c>
      <c r="B142" s="162" t="s">
        <v>106</v>
      </c>
      <c r="C142" s="162" t="s">
        <v>372</v>
      </c>
      <c r="D142" s="184" t="s">
        <v>373</v>
      </c>
      <c r="E142" s="163" t="s">
        <v>374</v>
      </c>
      <c r="F142" s="162" t="s">
        <v>110</v>
      </c>
      <c r="G142" s="164">
        <v>3</v>
      </c>
      <c r="H142" s="165"/>
      <c r="I142" s="165">
        <f t="shared" si="3"/>
        <v>0</v>
      </c>
      <c r="J142" s="166">
        <v>0.00018</v>
      </c>
      <c r="K142" s="164">
        <f t="shared" si="4"/>
        <v>0.00054</v>
      </c>
      <c r="L142" s="166">
        <v>0</v>
      </c>
      <c r="M142" s="164">
        <f t="shared" si="5"/>
        <v>0</v>
      </c>
      <c r="N142" s="167">
        <v>21</v>
      </c>
      <c r="O142" s="168">
        <v>16</v>
      </c>
      <c r="P142" s="13" t="s">
        <v>111</v>
      </c>
    </row>
    <row r="143" spans="1:16" s="13" customFormat="1" ht="13.5" customHeight="1">
      <c r="A143" s="162" t="s">
        <v>375</v>
      </c>
      <c r="B143" s="162" t="s">
        <v>106</v>
      </c>
      <c r="C143" s="162" t="s">
        <v>275</v>
      </c>
      <c r="D143" s="184" t="s">
        <v>376</v>
      </c>
      <c r="E143" s="163" t="s">
        <v>377</v>
      </c>
      <c r="F143" s="162" t="s">
        <v>378</v>
      </c>
      <c r="G143" s="164">
        <v>3</v>
      </c>
      <c r="H143" s="165"/>
      <c r="I143" s="165">
        <f t="shared" si="3"/>
        <v>0</v>
      </c>
      <c r="J143" s="166">
        <v>0.00083</v>
      </c>
      <c r="K143" s="164">
        <f t="shared" si="4"/>
        <v>0.00249</v>
      </c>
      <c r="L143" s="166">
        <v>0</v>
      </c>
      <c r="M143" s="164">
        <f t="shared" si="5"/>
        <v>0</v>
      </c>
      <c r="N143" s="167">
        <v>21</v>
      </c>
      <c r="O143" s="168">
        <v>16</v>
      </c>
      <c r="P143" s="13" t="s">
        <v>111</v>
      </c>
    </row>
    <row r="144" spans="1:16" s="13" customFormat="1" ht="13.5" customHeight="1">
      <c r="A144" s="162" t="s">
        <v>379</v>
      </c>
      <c r="B144" s="162" t="s">
        <v>106</v>
      </c>
      <c r="C144" s="162" t="s">
        <v>212</v>
      </c>
      <c r="D144" s="184" t="s">
        <v>380</v>
      </c>
      <c r="E144" s="163" t="s">
        <v>381</v>
      </c>
      <c r="F144" s="162" t="s">
        <v>58</v>
      </c>
      <c r="G144" s="164">
        <v>40</v>
      </c>
      <c r="H144" s="165"/>
      <c r="I144" s="165">
        <f t="shared" si="3"/>
        <v>0</v>
      </c>
      <c r="J144" s="166">
        <v>0</v>
      </c>
      <c r="K144" s="164">
        <f t="shared" si="4"/>
        <v>0</v>
      </c>
      <c r="L144" s="166">
        <v>0</v>
      </c>
      <c r="M144" s="164">
        <f t="shared" si="5"/>
        <v>0</v>
      </c>
      <c r="N144" s="167">
        <v>21</v>
      </c>
      <c r="O144" s="168">
        <v>16</v>
      </c>
      <c r="P144" s="13" t="s">
        <v>111</v>
      </c>
    </row>
    <row r="145" spans="1:16" s="13" customFormat="1" ht="13.5" customHeight="1">
      <c r="A145" s="162" t="s">
        <v>382</v>
      </c>
      <c r="B145" s="162" t="s">
        <v>106</v>
      </c>
      <c r="C145" s="162" t="s">
        <v>275</v>
      </c>
      <c r="D145" s="184" t="s">
        <v>383</v>
      </c>
      <c r="E145" s="163" t="s">
        <v>384</v>
      </c>
      <c r="F145" s="162" t="s">
        <v>292</v>
      </c>
      <c r="G145" s="164">
        <v>210</v>
      </c>
      <c r="H145" s="165"/>
      <c r="I145" s="165">
        <f t="shared" si="3"/>
        <v>0</v>
      </c>
      <c r="J145" s="166">
        <v>1E-05</v>
      </c>
      <c r="K145" s="164">
        <f t="shared" si="4"/>
        <v>0.0021000000000000003</v>
      </c>
      <c r="L145" s="166">
        <v>0</v>
      </c>
      <c r="M145" s="164">
        <f t="shared" si="5"/>
        <v>0</v>
      </c>
      <c r="N145" s="167">
        <v>21</v>
      </c>
      <c r="O145" s="168">
        <v>16</v>
      </c>
      <c r="P145" s="13" t="s">
        <v>111</v>
      </c>
    </row>
    <row r="146" spans="1:16" s="13" customFormat="1" ht="13.5" customHeight="1">
      <c r="A146" s="162" t="s">
        <v>385</v>
      </c>
      <c r="B146" s="162" t="s">
        <v>106</v>
      </c>
      <c r="C146" s="162" t="s">
        <v>275</v>
      </c>
      <c r="D146" s="184" t="s">
        <v>386</v>
      </c>
      <c r="E146" s="163" t="s">
        <v>387</v>
      </c>
      <c r="F146" s="162" t="s">
        <v>292</v>
      </c>
      <c r="G146" s="164">
        <v>210</v>
      </c>
      <c r="H146" s="165"/>
      <c r="I146" s="165">
        <f t="shared" si="3"/>
        <v>0</v>
      </c>
      <c r="J146" s="166">
        <v>0.0004</v>
      </c>
      <c r="K146" s="164">
        <f t="shared" si="4"/>
        <v>0.084</v>
      </c>
      <c r="L146" s="166">
        <v>0</v>
      </c>
      <c r="M146" s="164">
        <f t="shared" si="5"/>
        <v>0</v>
      </c>
      <c r="N146" s="167">
        <v>21</v>
      </c>
      <c r="O146" s="168">
        <v>16</v>
      </c>
      <c r="P146" s="13" t="s">
        <v>111</v>
      </c>
    </row>
    <row r="147" spans="1:16" s="13" customFormat="1" ht="13.5" customHeight="1">
      <c r="A147" s="162" t="s">
        <v>388</v>
      </c>
      <c r="B147" s="162" t="s">
        <v>106</v>
      </c>
      <c r="C147" s="162" t="s">
        <v>275</v>
      </c>
      <c r="D147" s="184" t="s">
        <v>389</v>
      </c>
      <c r="E147" s="163" t="s">
        <v>390</v>
      </c>
      <c r="F147" s="162" t="s">
        <v>44</v>
      </c>
      <c r="G147" s="164">
        <v>1401.81</v>
      </c>
      <c r="H147" s="165"/>
      <c r="I147" s="165">
        <f t="shared" si="3"/>
        <v>0</v>
      </c>
      <c r="J147" s="166">
        <v>0</v>
      </c>
      <c r="K147" s="164">
        <f t="shared" si="4"/>
        <v>0</v>
      </c>
      <c r="L147" s="166">
        <v>0</v>
      </c>
      <c r="M147" s="164">
        <f t="shared" si="5"/>
        <v>0</v>
      </c>
      <c r="N147" s="167">
        <v>21</v>
      </c>
      <c r="O147" s="168">
        <v>16</v>
      </c>
      <c r="P147" s="13" t="s">
        <v>111</v>
      </c>
    </row>
    <row r="148" spans="2:16" s="135" customFormat="1" ht="12.75" customHeight="1">
      <c r="B148" s="140" t="s">
        <v>61</v>
      </c>
      <c r="D148" s="141" t="s">
        <v>391</v>
      </c>
      <c r="E148" s="141" t="s">
        <v>392</v>
      </c>
      <c r="I148" s="142">
        <f>SUM(I149:I171)</f>
        <v>0</v>
      </c>
      <c r="K148" s="143">
        <f>SUM(K149:K171)</f>
        <v>0.7397699999999999</v>
      </c>
      <c r="M148" s="143">
        <f>SUM(M149:M171)</f>
        <v>0</v>
      </c>
      <c r="P148" s="141" t="s">
        <v>105</v>
      </c>
    </row>
    <row r="149" spans="1:16" s="13" customFormat="1" ht="13.5" customHeight="1">
      <c r="A149" s="162" t="s">
        <v>393</v>
      </c>
      <c r="B149" s="162" t="s">
        <v>106</v>
      </c>
      <c r="C149" s="162" t="s">
        <v>275</v>
      </c>
      <c r="D149" s="184" t="s">
        <v>394</v>
      </c>
      <c r="E149" s="163" t="s">
        <v>395</v>
      </c>
      <c r="F149" s="162" t="s">
        <v>278</v>
      </c>
      <c r="G149" s="164">
        <v>10</v>
      </c>
      <c r="H149" s="165"/>
      <c r="I149" s="165">
        <f aca="true" t="shared" si="6" ref="I149:I161">ROUND(G149*H149,2)</f>
        <v>0</v>
      </c>
      <c r="J149" s="166">
        <v>0.01336</v>
      </c>
      <c r="K149" s="164">
        <f aca="true" t="shared" si="7" ref="K149:K161">G149*J149</f>
        <v>0.1336</v>
      </c>
      <c r="L149" s="166">
        <v>0</v>
      </c>
      <c r="M149" s="164">
        <f aca="true" t="shared" si="8" ref="M149:M161">G149*L149</f>
        <v>0</v>
      </c>
      <c r="N149" s="167">
        <v>21</v>
      </c>
      <c r="O149" s="168">
        <v>16</v>
      </c>
      <c r="P149" s="13" t="s">
        <v>111</v>
      </c>
    </row>
    <row r="150" spans="1:16" s="13" customFormat="1" ht="13.5" customHeight="1">
      <c r="A150" s="162" t="s">
        <v>396</v>
      </c>
      <c r="B150" s="162" t="s">
        <v>106</v>
      </c>
      <c r="C150" s="162" t="s">
        <v>275</v>
      </c>
      <c r="D150" s="184" t="s">
        <v>397</v>
      </c>
      <c r="E150" s="163" t="s">
        <v>398</v>
      </c>
      <c r="F150" s="162" t="s">
        <v>110</v>
      </c>
      <c r="G150" s="164">
        <v>10</v>
      </c>
      <c r="H150" s="165"/>
      <c r="I150" s="165">
        <f t="shared" si="6"/>
        <v>0</v>
      </c>
      <c r="J150" s="166">
        <v>0.00279</v>
      </c>
      <c r="K150" s="164">
        <f t="shared" si="7"/>
        <v>0.0279</v>
      </c>
      <c r="L150" s="166">
        <v>0</v>
      </c>
      <c r="M150" s="164">
        <f t="shared" si="8"/>
        <v>0</v>
      </c>
      <c r="N150" s="167">
        <v>21</v>
      </c>
      <c r="O150" s="168">
        <v>16</v>
      </c>
      <c r="P150" s="13" t="s">
        <v>111</v>
      </c>
    </row>
    <row r="151" spans="1:16" s="13" customFormat="1" ht="13.5" customHeight="1">
      <c r="A151" s="175" t="s">
        <v>399</v>
      </c>
      <c r="B151" s="175" t="s">
        <v>160</v>
      </c>
      <c r="C151" s="175" t="s">
        <v>161</v>
      </c>
      <c r="D151" s="189" t="s">
        <v>400</v>
      </c>
      <c r="E151" s="176" t="s">
        <v>401</v>
      </c>
      <c r="F151" s="175" t="s">
        <v>110</v>
      </c>
      <c r="G151" s="177">
        <v>10</v>
      </c>
      <c r="H151" s="178"/>
      <c r="I151" s="178">
        <f t="shared" si="6"/>
        <v>0</v>
      </c>
      <c r="J151" s="179">
        <v>0.015</v>
      </c>
      <c r="K151" s="177">
        <f t="shared" si="7"/>
        <v>0.15</v>
      </c>
      <c r="L151" s="179">
        <v>0</v>
      </c>
      <c r="M151" s="177">
        <f t="shared" si="8"/>
        <v>0</v>
      </c>
      <c r="N151" s="180">
        <v>21</v>
      </c>
      <c r="O151" s="181">
        <v>32</v>
      </c>
      <c r="P151" s="182" t="s">
        <v>111</v>
      </c>
    </row>
    <row r="152" spans="1:16" s="13" customFormat="1" ht="13.5" customHeight="1">
      <c r="A152" s="162" t="s">
        <v>402</v>
      </c>
      <c r="B152" s="162" t="s">
        <v>106</v>
      </c>
      <c r="C152" s="162" t="s">
        <v>275</v>
      </c>
      <c r="D152" s="184" t="s">
        <v>403</v>
      </c>
      <c r="E152" s="163" t="s">
        <v>404</v>
      </c>
      <c r="F152" s="162" t="s">
        <v>278</v>
      </c>
      <c r="G152" s="164">
        <v>6</v>
      </c>
      <c r="H152" s="165"/>
      <c r="I152" s="165">
        <f t="shared" si="6"/>
        <v>0</v>
      </c>
      <c r="J152" s="166">
        <v>0.02702</v>
      </c>
      <c r="K152" s="164">
        <f t="shared" si="7"/>
        <v>0.16212</v>
      </c>
      <c r="L152" s="166">
        <v>0</v>
      </c>
      <c r="M152" s="164">
        <f t="shared" si="8"/>
        <v>0</v>
      </c>
      <c r="N152" s="167">
        <v>21</v>
      </c>
      <c r="O152" s="168">
        <v>16</v>
      </c>
      <c r="P152" s="13" t="s">
        <v>111</v>
      </c>
    </row>
    <row r="153" spans="1:16" s="13" customFormat="1" ht="13.5" customHeight="1">
      <c r="A153" s="162" t="s">
        <v>405</v>
      </c>
      <c r="B153" s="162" t="s">
        <v>106</v>
      </c>
      <c r="C153" s="162" t="s">
        <v>275</v>
      </c>
      <c r="D153" s="184" t="s">
        <v>406</v>
      </c>
      <c r="E153" s="163" t="s">
        <v>407</v>
      </c>
      <c r="F153" s="162" t="s">
        <v>278</v>
      </c>
      <c r="G153" s="164">
        <v>4</v>
      </c>
      <c r="H153" s="165"/>
      <c r="I153" s="165">
        <f t="shared" si="6"/>
        <v>0</v>
      </c>
      <c r="J153" s="166">
        <v>0.0156</v>
      </c>
      <c r="K153" s="164">
        <f t="shared" si="7"/>
        <v>0.0624</v>
      </c>
      <c r="L153" s="166">
        <v>0</v>
      </c>
      <c r="M153" s="164">
        <f t="shared" si="8"/>
        <v>0</v>
      </c>
      <c r="N153" s="167">
        <v>21</v>
      </c>
      <c r="O153" s="168">
        <v>16</v>
      </c>
      <c r="P153" s="13" t="s">
        <v>111</v>
      </c>
    </row>
    <row r="154" spans="1:16" s="13" customFormat="1" ht="13.5" customHeight="1">
      <c r="A154" s="162" t="s">
        <v>408</v>
      </c>
      <c r="B154" s="162" t="s">
        <v>106</v>
      </c>
      <c r="C154" s="162" t="s">
        <v>275</v>
      </c>
      <c r="D154" s="184" t="s">
        <v>409</v>
      </c>
      <c r="E154" s="163" t="s">
        <v>410</v>
      </c>
      <c r="F154" s="162" t="s">
        <v>278</v>
      </c>
      <c r="G154" s="164">
        <v>4</v>
      </c>
      <c r="H154" s="165"/>
      <c r="I154" s="165">
        <f t="shared" si="6"/>
        <v>0</v>
      </c>
      <c r="J154" s="166">
        <v>0.01899</v>
      </c>
      <c r="K154" s="164">
        <f t="shared" si="7"/>
        <v>0.07596</v>
      </c>
      <c r="L154" s="166">
        <v>0</v>
      </c>
      <c r="M154" s="164">
        <f t="shared" si="8"/>
        <v>0</v>
      </c>
      <c r="N154" s="167">
        <v>21</v>
      </c>
      <c r="O154" s="168">
        <v>16</v>
      </c>
      <c r="P154" s="13" t="s">
        <v>111</v>
      </c>
    </row>
    <row r="155" spans="1:15" s="13" customFormat="1" ht="13.5" customHeight="1">
      <c r="A155" s="162">
        <v>86</v>
      </c>
      <c r="B155" s="162" t="s">
        <v>106</v>
      </c>
      <c r="C155" s="162" t="s">
        <v>275</v>
      </c>
      <c r="D155" s="184" t="s">
        <v>409</v>
      </c>
      <c r="E155" s="163" t="s">
        <v>620</v>
      </c>
      <c r="F155" s="162" t="s">
        <v>278</v>
      </c>
      <c r="G155" s="164">
        <v>1</v>
      </c>
      <c r="H155" s="165"/>
      <c r="I155" s="165">
        <f>ROUND(G155*H155,2)</f>
        <v>0</v>
      </c>
      <c r="J155" s="166">
        <v>0.01899</v>
      </c>
      <c r="K155" s="164">
        <f>G155*J155</f>
        <v>0.01899</v>
      </c>
      <c r="L155" s="166">
        <v>0</v>
      </c>
      <c r="M155" s="164">
        <f>G155*L155</f>
        <v>0</v>
      </c>
      <c r="N155" s="167">
        <v>21</v>
      </c>
      <c r="O155" s="168"/>
    </row>
    <row r="156" spans="1:16" s="13" customFormat="1" ht="13.5" customHeight="1">
      <c r="A156" s="162">
        <v>87</v>
      </c>
      <c r="B156" s="162" t="s">
        <v>106</v>
      </c>
      <c r="C156" s="162" t="s">
        <v>275</v>
      </c>
      <c r="D156" s="184" t="s">
        <v>411</v>
      </c>
      <c r="E156" s="163" t="s">
        <v>412</v>
      </c>
      <c r="F156" s="162" t="s">
        <v>278</v>
      </c>
      <c r="G156" s="164">
        <v>2</v>
      </c>
      <c r="H156" s="165"/>
      <c r="I156" s="165">
        <f t="shared" si="6"/>
        <v>0</v>
      </c>
      <c r="J156" s="166">
        <v>0.00059</v>
      </c>
      <c r="K156" s="164">
        <f t="shared" si="7"/>
        <v>0.00118</v>
      </c>
      <c r="L156" s="166">
        <v>0</v>
      </c>
      <c r="M156" s="164">
        <f t="shared" si="8"/>
        <v>0</v>
      </c>
      <c r="N156" s="167">
        <v>21</v>
      </c>
      <c r="O156" s="168">
        <v>16</v>
      </c>
      <c r="P156" s="13" t="s">
        <v>111</v>
      </c>
    </row>
    <row r="157" spans="1:16" s="13" customFormat="1" ht="13.5" customHeight="1">
      <c r="A157" s="175">
        <v>88</v>
      </c>
      <c r="B157" s="175" t="s">
        <v>160</v>
      </c>
      <c r="C157" s="175" t="s">
        <v>161</v>
      </c>
      <c r="D157" s="189" t="s">
        <v>413</v>
      </c>
      <c r="E157" s="176" t="s">
        <v>414</v>
      </c>
      <c r="F157" s="175" t="s">
        <v>110</v>
      </c>
      <c r="G157" s="177">
        <v>2</v>
      </c>
      <c r="H157" s="178"/>
      <c r="I157" s="178">
        <f t="shared" si="6"/>
        <v>0</v>
      </c>
      <c r="J157" s="179">
        <v>0.014</v>
      </c>
      <c r="K157" s="177">
        <f t="shared" si="7"/>
        <v>0.028</v>
      </c>
      <c r="L157" s="179">
        <v>0</v>
      </c>
      <c r="M157" s="177">
        <f t="shared" si="8"/>
        <v>0</v>
      </c>
      <c r="N157" s="180">
        <v>21</v>
      </c>
      <c r="O157" s="181">
        <v>32</v>
      </c>
      <c r="P157" s="182" t="s">
        <v>111</v>
      </c>
    </row>
    <row r="158" spans="1:16" s="13" customFormat="1" ht="13.5" customHeight="1">
      <c r="A158" s="162">
        <v>89</v>
      </c>
      <c r="B158" s="162" t="s">
        <v>106</v>
      </c>
      <c r="C158" s="162" t="s">
        <v>275</v>
      </c>
      <c r="D158" s="184" t="s">
        <v>415</v>
      </c>
      <c r="E158" s="163" t="s">
        <v>416</v>
      </c>
      <c r="F158" s="162" t="s">
        <v>278</v>
      </c>
      <c r="G158" s="164">
        <v>2</v>
      </c>
      <c r="H158" s="165"/>
      <c r="I158" s="165">
        <f t="shared" si="6"/>
        <v>0</v>
      </c>
      <c r="J158" s="166">
        <v>0.01388</v>
      </c>
      <c r="K158" s="164">
        <f t="shared" si="7"/>
        <v>0.02776</v>
      </c>
      <c r="L158" s="166">
        <v>0</v>
      </c>
      <c r="M158" s="164">
        <f t="shared" si="8"/>
        <v>0</v>
      </c>
      <c r="N158" s="167">
        <v>21</v>
      </c>
      <c r="O158" s="168">
        <v>16</v>
      </c>
      <c r="P158" s="13" t="s">
        <v>111</v>
      </c>
    </row>
    <row r="159" spans="1:16" s="13" customFormat="1" ht="13.5" customHeight="1">
      <c r="A159" s="162">
        <v>90</v>
      </c>
      <c r="B159" s="162" t="s">
        <v>106</v>
      </c>
      <c r="C159" s="162" t="s">
        <v>275</v>
      </c>
      <c r="D159" s="184" t="s">
        <v>417</v>
      </c>
      <c r="E159" s="163" t="s">
        <v>418</v>
      </c>
      <c r="F159" s="162" t="s">
        <v>278</v>
      </c>
      <c r="G159" s="164">
        <v>6</v>
      </c>
      <c r="H159" s="165"/>
      <c r="I159" s="165">
        <f t="shared" si="6"/>
        <v>0</v>
      </c>
      <c r="J159" s="166">
        <v>0.00184</v>
      </c>
      <c r="K159" s="164">
        <f t="shared" si="7"/>
        <v>0.011040000000000001</v>
      </c>
      <c r="L159" s="166">
        <v>0</v>
      </c>
      <c r="M159" s="164">
        <f t="shared" si="8"/>
        <v>0</v>
      </c>
      <c r="N159" s="167">
        <v>21</v>
      </c>
      <c r="O159" s="168">
        <v>16</v>
      </c>
      <c r="P159" s="13" t="s">
        <v>111</v>
      </c>
    </row>
    <row r="160" spans="1:16" s="13" customFormat="1" ht="13.5" customHeight="1">
      <c r="A160" s="162">
        <v>91</v>
      </c>
      <c r="B160" s="162" t="s">
        <v>106</v>
      </c>
      <c r="C160" s="162" t="s">
        <v>275</v>
      </c>
      <c r="D160" s="184" t="s">
        <v>419</v>
      </c>
      <c r="E160" s="163" t="s">
        <v>420</v>
      </c>
      <c r="F160" s="162" t="s">
        <v>110</v>
      </c>
      <c r="G160" s="164">
        <v>2</v>
      </c>
      <c r="H160" s="165"/>
      <c r="I160" s="165">
        <f t="shared" si="6"/>
        <v>0</v>
      </c>
      <c r="J160" s="166">
        <v>0.00016</v>
      </c>
      <c r="K160" s="164">
        <f t="shared" si="7"/>
        <v>0.00032</v>
      </c>
      <c r="L160" s="166">
        <v>0</v>
      </c>
      <c r="M160" s="164">
        <f t="shared" si="8"/>
        <v>0</v>
      </c>
      <c r="N160" s="167">
        <v>21</v>
      </c>
      <c r="O160" s="168">
        <v>16</v>
      </c>
      <c r="P160" s="13" t="s">
        <v>111</v>
      </c>
    </row>
    <row r="161" spans="1:16" s="13" customFormat="1" ht="13.5" customHeight="1">
      <c r="A161" s="175">
        <v>92</v>
      </c>
      <c r="B161" s="175" t="s">
        <v>160</v>
      </c>
      <c r="C161" s="175" t="s">
        <v>161</v>
      </c>
      <c r="D161" s="189" t="s">
        <v>421</v>
      </c>
      <c r="E161" s="176" t="s">
        <v>422</v>
      </c>
      <c r="F161" s="175" t="s">
        <v>110</v>
      </c>
      <c r="G161" s="177">
        <v>2</v>
      </c>
      <c r="H161" s="178"/>
      <c r="I161" s="178">
        <f t="shared" si="6"/>
        <v>0</v>
      </c>
      <c r="J161" s="179">
        <v>0.00199</v>
      </c>
      <c r="K161" s="177">
        <f t="shared" si="7"/>
        <v>0.00398</v>
      </c>
      <c r="L161" s="179">
        <v>0</v>
      </c>
      <c r="M161" s="177">
        <f t="shared" si="8"/>
        <v>0</v>
      </c>
      <c r="N161" s="180">
        <v>21</v>
      </c>
      <c r="O161" s="181">
        <v>32</v>
      </c>
      <c r="P161" s="182" t="s">
        <v>111</v>
      </c>
    </row>
    <row r="162" spans="5:17" s="13" customFormat="1" ht="34.5" customHeight="1">
      <c r="E162" s="190" t="s">
        <v>423</v>
      </c>
      <c r="P162" s="13" t="s">
        <v>111</v>
      </c>
      <c r="Q162" s="13" t="s">
        <v>424</v>
      </c>
    </row>
    <row r="163" spans="1:16" s="13" customFormat="1" ht="13.5" customHeight="1">
      <c r="A163" s="162">
        <v>93</v>
      </c>
      <c r="B163" s="162" t="s">
        <v>106</v>
      </c>
      <c r="C163" s="162" t="s">
        <v>275</v>
      </c>
      <c r="D163" s="184" t="s">
        <v>425</v>
      </c>
      <c r="E163" s="163" t="s">
        <v>426</v>
      </c>
      <c r="F163" s="162" t="s">
        <v>278</v>
      </c>
      <c r="G163" s="164">
        <v>2</v>
      </c>
      <c r="H163" s="165"/>
      <c r="I163" s="165">
        <f aca="true" t="shared" si="9" ref="I163:I171">ROUND(G163*H163,2)</f>
        <v>0</v>
      </c>
      <c r="J163" s="166">
        <v>0.00184</v>
      </c>
      <c r="K163" s="164">
        <f aca="true" t="shared" si="10" ref="K163:K171">G163*J163</f>
        <v>0.00368</v>
      </c>
      <c r="L163" s="166">
        <v>0</v>
      </c>
      <c r="M163" s="164">
        <f aca="true" t="shared" si="11" ref="M163:M171">G163*L163</f>
        <v>0</v>
      </c>
      <c r="N163" s="167">
        <v>21</v>
      </c>
      <c r="O163" s="168">
        <v>16</v>
      </c>
      <c r="P163" s="13" t="s">
        <v>111</v>
      </c>
    </row>
    <row r="164" spans="1:16" s="13" customFormat="1" ht="13.5" customHeight="1">
      <c r="A164" s="162">
        <v>94</v>
      </c>
      <c r="B164" s="162" t="s">
        <v>106</v>
      </c>
      <c r="C164" s="162" t="s">
        <v>275</v>
      </c>
      <c r="D164" s="184" t="s">
        <v>427</v>
      </c>
      <c r="E164" s="163" t="s">
        <v>428</v>
      </c>
      <c r="F164" s="162" t="s">
        <v>278</v>
      </c>
      <c r="G164" s="164">
        <v>26</v>
      </c>
      <c r="H164" s="165"/>
      <c r="I164" s="165">
        <f t="shared" si="9"/>
        <v>0</v>
      </c>
      <c r="J164" s="166">
        <v>9E-05</v>
      </c>
      <c r="K164" s="164">
        <f t="shared" si="10"/>
        <v>0.00234</v>
      </c>
      <c r="L164" s="166">
        <v>0</v>
      </c>
      <c r="M164" s="164">
        <f t="shared" si="11"/>
        <v>0</v>
      </c>
      <c r="N164" s="167">
        <v>21</v>
      </c>
      <c r="O164" s="168">
        <v>16</v>
      </c>
      <c r="P164" s="13" t="s">
        <v>111</v>
      </c>
    </row>
    <row r="165" spans="1:16" s="13" customFormat="1" ht="13.5" customHeight="1">
      <c r="A165" s="175">
        <v>95</v>
      </c>
      <c r="B165" s="175" t="s">
        <v>160</v>
      </c>
      <c r="C165" s="175" t="s">
        <v>161</v>
      </c>
      <c r="D165" s="189" t="s">
        <v>429</v>
      </c>
      <c r="E165" s="176" t="s">
        <v>430</v>
      </c>
      <c r="F165" s="175" t="s">
        <v>110</v>
      </c>
      <c r="G165" s="177">
        <v>26</v>
      </c>
      <c r="H165" s="178"/>
      <c r="I165" s="178">
        <f t="shared" si="9"/>
        <v>0</v>
      </c>
      <c r="J165" s="179">
        <v>0.00021</v>
      </c>
      <c r="K165" s="177">
        <f t="shared" si="10"/>
        <v>0.0054600000000000004</v>
      </c>
      <c r="L165" s="179">
        <v>0</v>
      </c>
      <c r="M165" s="177">
        <f t="shared" si="11"/>
        <v>0</v>
      </c>
      <c r="N165" s="180">
        <v>21</v>
      </c>
      <c r="O165" s="181">
        <v>32</v>
      </c>
      <c r="P165" s="182" t="s">
        <v>111</v>
      </c>
    </row>
    <row r="166" spans="1:16" s="13" customFormat="1" ht="13.5" customHeight="1">
      <c r="A166" s="162">
        <v>96</v>
      </c>
      <c r="B166" s="162" t="s">
        <v>106</v>
      </c>
      <c r="C166" s="162" t="s">
        <v>275</v>
      </c>
      <c r="D166" s="184" t="s">
        <v>431</v>
      </c>
      <c r="E166" s="163" t="s">
        <v>432</v>
      </c>
      <c r="F166" s="162" t="s">
        <v>278</v>
      </c>
      <c r="G166" s="164">
        <v>6</v>
      </c>
      <c r="H166" s="165"/>
      <c r="I166" s="165">
        <f t="shared" si="9"/>
        <v>0</v>
      </c>
      <c r="J166" s="166">
        <v>0.00052</v>
      </c>
      <c r="K166" s="164">
        <f t="shared" si="10"/>
        <v>0.0031199999999999995</v>
      </c>
      <c r="L166" s="166">
        <v>0</v>
      </c>
      <c r="M166" s="164">
        <f t="shared" si="11"/>
        <v>0</v>
      </c>
      <c r="N166" s="167">
        <v>21</v>
      </c>
      <c r="O166" s="168">
        <v>16</v>
      </c>
      <c r="P166" s="13" t="s">
        <v>111</v>
      </c>
    </row>
    <row r="167" spans="1:16" s="13" customFormat="1" ht="13.5" customHeight="1">
      <c r="A167" s="162">
        <v>97</v>
      </c>
      <c r="B167" s="162" t="s">
        <v>106</v>
      </c>
      <c r="C167" s="162" t="s">
        <v>275</v>
      </c>
      <c r="D167" s="184" t="s">
        <v>433</v>
      </c>
      <c r="E167" s="163" t="s">
        <v>434</v>
      </c>
      <c r="F167" s="162" t="s">
        <v>278</v>
      </c>
      <c r="G167" s="164">
        <v>10</v>
      </c>
      <c r="H167" s="165"/>
      <c r="I167" s="165">
        <f t="shared" si="9"/>
        <v>0</v>
      </c>
      <c r="J167" s="166">
        <v>0.00052</v>
      </c>
      <c r="K167" s="164">
        <f t="shared" si="10"/>
        <v>0.0052</v>
      </c>
      <c r="L167" s="166">
        <v>0</v>
      </c>
      <c r="M167" s="164">
        <f t="shared" si="11"/>
        <v>0</v>
      </c>
      <c r="N167" s="167">
        <v>21</v>
      </c>
      <c r="O167" s="168">
        <v>16</v>
      </c>
      <c r="P167" s="13" t="s">
        <v>111</v>
      </c>
    </row>
    <row r="168" spans="1:16" s="13" customFormat="1" ht="13.5" customHeight="1">
      <c r="A168" s="162">
        <v>98</v>
      </c>
      <c r="B168" s="162" t="s">
        <v>106</v>
      </c>
      <c r="C168" s="162" t="s">
        <v>275</v>
      </c>
      <c r="D168" s="184" t="s">
        <v>435</v>
      </c>
      <c r="E168" s="163" t="s">
        <v>436</v>
      </c>
      <c r="F168" s="162" t="s">
        <v>278</v>
      </c>
      <c r="G168" s="164">
        <v>6</v>
      </c>
      <c r="H168" s="165"/>
      <c r="I168" s="165">
        <f t="shared" si="9"/>
        <v>0</v>
      </c>
      <c r="J168" s="166">
        <v>0.00052</v>
      </c>
      <c r="K168" s="164">
        <f t="shared" si="10"/>
        <v>0.0031199999999999995</v>
      </c>
      <c r="L168" s="166">
        <v>0</v>
      </c>
      <c r="M168" s="164">
        <f t="shared" si="11"/>
        <v>0</v>
      </c>
      <c r="N168" s="167">
        <v>21</v>
      </c>
      <c r="O168" s="168">
        <v>16</v>
      </c>
      <c r="P168" s="13" t="s">
        <v>111</v>
      </c>
    </row>
    <row r="169" spans="1:16" s="13" customFormat="1" ht="13.5" customHeight="1">
      <c r="A169" s="162">
        <v>99</v>
      </c>
      <c r="B169" s="162" t="s">
        <v>106</v>
      </c>
      <c r="C169" s="162" t="s">
        <v>275</v>
      </c>
      <c r="D169" s="184" t="s">
        <v>437</v>
      </c>
      <c r="E169" s="163" t="s">
        <v>438</v>
      </c>
      <c r="F169" s="162" t="s">
        <v>278</v>
      </c>
      <c r="G169" s="164">
        <v>10</v>
      </c>
      <c r="H169" s="165"/>
      <c r="I169" s="165">
        <f t="shared" si="9"/>
        <v>0</v>
      </c>
      <c r="J169" s="166">
        <v>0.00085</v>
      </c>
      <c r="K169" s="164">
        <f t="shared" si="10"/>
        <v>0.008499999999999999</v>
      </c>
      <c r="L169" s="166">
        <v>0</v>
      </c>
      <c r="M169" s="164">
        <f t="shared" si="11"/>
        <v>0</v>
      </c>
      <c r="N169" s="167">
        <v>21</v>
      </c>
      <c r="O169" s="168">
        <v>16</v>
      </c>
      <c r="P169" s="13" t="s">
        <v>111</v>
      </c>
    </row>
    <row r="170" spans="1:16" s="13" customFormat="1" ht="13.5" customHeight="1">
      <c r="A170" s="162">
        <v>100</v>
      </c>
      <c r="B170" s="162" t="s">
        <v>106</v>
      </c>
      <c r="C170" s="162" t="s">
        <v>275</v>
      </c>
      <c r="D170" s="184" t="s">
        <v>439</v>
      </c>
      <c r="E170" s="163" t="s">
        <v>440</v>
      </c>
      <c r="F170" s="162" t="s">
        <v>278</v>
      </c>
      <c r="G170" s="164">
        <v>6</v>
      </c>
      <c r="H170" s="165"/>
      <c r="I170" s="165">
        <f t="shared" si="9"/>
        <v>0</v>
      </c>
      <c r="J170" s="166">
        <v>0.00085</v>
      </c>
      <c r="K170" s="164">
        <f t="shared" si="10"/>
        <v>0.0050999999999999995</v>
      </c>
      <c r="L170" s="166">
        <v>0</v>
      </c>
      <c r="M170" s="164">
        <f t="shared" si="11"/>
        <v>0</v>
      </c>
      <c r="N170" s="167">
        <v>21</v>
      </c>
      <c r="O170" s="168">
        <v>16</v>
      </c>
      <c r="P170" s="13" t="s">
        <v>111</v>
      </c>
    </row>
    <row r="171" spans="1:16" s="13" customFormat="1" ht="13.5" customHeight="1">
      <c r="A171" s="162">
        <v>101</v>
      </c>
      <c r="B171" s="162" t="s">
        <v>106</v>
      </c>
      <c r="C171" s="162" t="s">
        <v>275</v>
      </c>
      <c r="D171" s="184" t="s">
        <v>441</v>
      </c>
      <c r="E171" s="163" t="s">
        <v>442</v>
      </c>
      <c r="F171" s="162" t="s">
        <v>44</v>
      </c>
      <c r="G171" s="164">
        <v>2724.542</v>
      </c>
      <c r="H171" s="165"/>
      <c r="I171" s="165">
        <f t="shared" si="9"/>
        <v>0</v>
      </c>
      <c r="J171" s="166">
        <v>0</v>
      </c>
      <c r="K171" s="164">
        <f t="shared" si="10"/>
        <v>0</v>
      </c>
      <c r="L171" s="166">
        <v>0</v>
      </c>
      <c r="M171" s="164">
        <f t="shared" si="11"/>
        <v>0</v>
      </c>
      <c r="N171" s="167">
        <v>21</v>
      </c>
      <c r="O171" s="168">
        <v>16</v>
      </c>
      <c r="P171" s="13" t="s">
        <v>111</v>
      </c>
    </row>
    <row r="172" spans="2:16" s="135" customFormat="1" ht="12.75" customHeight="1">
      <c r="B172" s="140" t="s">
        <v>61</v>
      </c>
      <c r="D172" s="141" t="s">
        <v>443</v>
      </c>
      <c r="E172" s="141" t="s">
        <v>444</v>
      </c>
      <c r="I172" s="142">
        <f>I173</f>
        <v>0</v>
      </c>
      <c r="K172" s="143">
        <f>K173</f>
        <v>0</v>
      </c>
      <c r="M172" s="143">
        <f>M173</f>
        <v>0</v>
      </c>
      <c r="P172" s="141" t="s">
        <v>105</v>
      </c>
    </row>
    <row r="173" spans="1:16" s="13" customFormat="1" ht="13.5" customHeight="1">
      <c r="A173" s="162">
        <v>102</v>
      </c>
      <c r="B173" s="162" t="s">
        <v>106</v>
      </c>
      <c r="C173" s="162" t="s">
        <v>445</v>
      </c>
      <c r="D173" s="184" t="s">
        <v>446</v>
      </c>
      <c r="E173" s="163" t="s">
        <v>447</v>
      </c>
      <c r="F173" s="162" t="s">
        <v>278</v>
      </c>
      <c r="G173" s="164">
        <v>3</v>
      </c>
      <c r="H173" s="165"/>
      <c r="I173" s="165">
        <f>ROUND(G173*H173,2)</f>
        <v>0</v>
      </c>
      <c r="J173" s="166">
        <v>0</v>
      </c>
      <c r="K173" s="164">
        <f>G173*J173</f>
        <v>0</v>
      </c>
      <c r="L173" s="166">
        <v>0</v>
      </c>
      <c r="M173" s="164">
        <f>G173*L173</f>
        <v>0</v>
      </c>
      <c r="N173" s="167">
        <v>21</v>
      </c>
      <c r="O173" s="168">
        <v>16</v>
      </c>
      <c r="P173" s="13" t="s">
        <v>111</v>
      </c>
    </row>
    <row r="174" spans="2:16" s="135" customFormat="1" ht="12.75" customHeight="1">
      <c r="B174" s="140" t="s">
        <v>61</v>
      </c>
      <c r="D174" s="141" t="s">
        <v>448</v>
      </c>
      <c r="E174" s="141" t="s">
        <v>449</v>
      </c>
      <c r="I174" s="142">
        <f>I175</f>
        <v>0</v>
      </c>
      <c r="K174" s="143">
        <f>K175</f>
        <v>0</v>
      </c>
      <c r="M174" s="143">
        <f>M175</f>
        <v>0</v>
      </c>
      <c r="P174" s="141" t="s">
        <v>105</v>
      </c>
    </row>
    <row r="175" spans="1:16" s="13" customFormat="1" ht="13.5" customHeight="1">
      <c r="A175" s="162">
        <v>103</v>
      </c>
      <c r="B175" s="162" t="s">
        <v>106</v>
      </c>
      <c r="C175" s="162" t="s">
        <v>212</v>
      </c>
      <c r="D175" s="184" t="s">
        <v>450</v>
      </c>
      <c r="E175" s="163" t="s">
        <v>451</v>
      </c>
      <c r="F175" s="162" t="s">
        <v>126</v>
      </c>
      <c r="G175" s="164">
        <v>1</v>
      </c>
      <c r="H175" s="165"/>
      <c r="I175" s="165">
        <f>ROUND(G175*H175,2)</f>
        <v>0</v>
      </c>
      <c r="J175" s="166">
        <v>0</v>
      </c>
      <c r="K175" s="164">
        <f>G175*J175</f>
        <v>0</v>
      </c>
      <c r="L175" s="166">
        <v>0</v>
      </c>
      <c r="M175" s="164">
        <f>G175*L175</f>
        <v>0</v>
      </c>
      <c r="N175" s="167">
        <v>21</v>
      </c>
      <c r="O175" s="168">
        <v>16</v>
      </c>
      <c r="P175" s="13" t="s">
        <v>111</v>
      </c>
    </row>
    <row r="176" spans="2:16" s="135" customFormat="1" ht="12.75" customHeight="1">
      <c r="B176" s="140" t="s">
        <v>61</v>
      </c>
      <c r="D176" s="141" t="s">
        <v>452</v>
      </c>
      <c r="E176" s="141" t="s">
        <v>453</v>
      </c>
      <c r="I176" s="142">
        <f>SUM(I177:I201)</f>
        <v>0</v>
      </c>
      <c r="K176" s="143">
        <f>SUM(K177:K201)</f>
        <v>0.96907</v>
      </c>
      <c r="M176" s="143">
        <f>SUM(M177:M201)</f>
        <v>0</v>
      </c>
      <c r="P176" s="141" t="s">
        <v>105</v>
      </c>
    </row>
    <row r="177" spans="1:16" s="13" customFormat="1" ht="13.5" customHeight="1">
      <c r="A177" s="162">
        <v>104</v>
      </c>
      <c r="B177" s="162" t="s">
        <v>106</v>
      </c>
      <c r="C177" s="162" t="s">
        <v>452</v>
      </c>
      <c r="D177" s="184" t="s">
        <v>454</v>
      </c>
      <c r="E177" s="163" t="s">
        <v>455</v>
      </c>
      <c r="F177" s="162" t="s">
        <v>110</v>
      </c>
      <c r="G177" s="164">
        <v>3</v>
      </c>
      <c r="H177" s="165"/>
      <c r="I177" s="165">
        <f>ROUND(G177*H177,2)</f>
        <v>0</v>
      </c>
      <c r="J177" s="166">
        <v>0</v>
      </c>
      <c r="K177" s="164">
        <f>G177*J177</f>
        <v>0</v>
      </c>
      <c r="L177" s="166">
        <v>0</v>
      </c>
      <c r="M177" s="164">
        <f>G177*L177</f>
        <v>0</v>
      </c>
      <c r="N177" s="167">
        <v>21</v>
      </c>
      <c r="O177" s="168">
        <v>16</v>
      </c>
      <c r="P177" s="13" t="s">
        <v>111</v>
      </c>
    </row>
    <row r="178" spans="1:16" s="13" customFormat="1" ht="13.5" customHeight="1">
      <c r="A178" s="175">
        <v>105</v>
      </c>
      <c r="B178" s="175" t="s">
        <v>160</v>
      </c>
      <c r="C178" s="175" t="s">
        <v>161</v>
      </c>
      <c r="D178" s="189" t="s">
        <v>456</v>
      </c>
      <c r="E178" s="176" t="s">
        <v>457</v>
      </c>
      <c r="F178" s="175" t="s">
        <v>110</v>
      </c>
      <c r="G178" s="177">
        <v>3</v>
      </c>
      <c r="H178" s="178"/>
      <c r="I178" s="178">
        <f>ROUND(G178*H178,2)</f>
        <v>0</v>
      </c>
      <c r="J178" s="179">
        <v>0.001</v>
      </c>
      <c r="K178" s="177">
        <f>G178*J178</f>
        <v>0.003</v>
      </c>
      <c r="L178" s="179">
        <v>0</v>
      </c>
      <c r="M178" s="177">
        <f>G178*L178</f>
        <v>0</v>
      </c>
      <c r="N178" s="180">
        <v>21</v>
      </c>
      <c r="O178" s="181">
        <v>32</v>
      </c>
      <c r="P178" s="182" t="s">
        <v>111</v>
      </c>
    </row>
    <row r="179" spans="5:17" s="13" customFormat="1" ht="15.75" customHeight="1">
      <c r="E179" s="190" t="s">
        <v>458</v>
      </c>
      <c r="P179" s="13" t="s">
        <v>111</v>
      </c>
      <c r="Q179" s="13" t="s">
        <v>424</v>
      </c>
    </row>
    <row r="180" spans="1:16" s="13" customFormat="1" ht="13.5" customHeight="1">
      <c r="A180" s="162">
        <v>106</v>
      </c>
      <c r="B180" s="162" t="s">
        <v>106</v>
      </c>
      <c r="C180" s="162" t="s">
        <v>452</v>
      </c>
      <c r="D180" s="184" t="s">
        <v>459</v>
      </c>
      <c r="E180" s="163" t="s">
        <v>460</v>
      </c>
      <c r="F180" s="162" t="s">
        <v>292</v>
      </c>
      <c r="G180" s="164">
        <v>8</v>
      </c>
      <c r="H180" s="165"/>
      <c r="I180" s="165">
        <f aca="true" t="shared" si="12" ref="I180:I201">ROUND(G180*H180,2)</f>
        <v>0</v>
      </c>
      <c r="J180" s="166">
        <v>0</v>
      </c>
      <c r="K180" s="164">
        <f aca="true" t="shared" si="13" ref="K180:K201">G180*J180</f>
        <v>0</v>
      </c>
      <c r="L180" s="166">
        <v>0</v>
      </c>
      <c r="M180" s="164">
        <f aca="true" t="shared" si="14" ref="M180:M201">G180*L180</f>
        <v>0</v>
      </c>
      <c r="N180" s="167">
        <v>21</v>
      </c>
      <c r="O180" s="168">
        <v>16</v>
      </c>
      <c r="P180" s="13" t="s">
        <v>111</v>
      </c>
    </row>
    <row r="181" spans="1:16" s="13" customFormat="1" ht="13.5" customHeight="1">
      <c r="A181" s="175">
        <v>107</v>
      </c>
      <c r="B181" s="175" t="s">
        <v>160</v>
      </c>
      <c r="C181" s="175" t="s">
        <v>161</v>
      </c>
      <c r="D181" s="189" t="s">
        <v>461</v>
      </c>
      <c r="E181" s="176" t="s">
        <v>462</v>
      </c>
      <c r="F181" s="175" t="s">
        <v>292</v>
      </c>
      <c r="G181" s="177">
        <v>8</v>
      </c>
      <c r="H181" s="178"/>
      <c r="I181" s="178">
        <f t="shared" si="12"/>
        <v>0</v>
      </c>
      <c r="J181" s="179">
        <v>0.0024</v>
      </c>
      <c r="K181" s="177">
        <f t="shared" si="13"/>
        <v>0.0192</v>
      </c>
      <c r="L181" s="179">
        <v>0</v>
      </c>
      <c r="M181" s="177">
        <f t="shared" si="14"/>
        <v>0</v>
      </c>
      <c r="N181" s="180">
        <v>21</v>
      </c>
      <c r="O181" s="181">
        <v>32</v>
      </c>
      <c r="P181" s="182" t="s">
        <v>111</v>
      </c>
    </row>
    <row r="182" spans="1:16" s="13" customFormat="1" ht="13.5" customHeight="1">
      <c r="A182" s="162">
        <v>108</v>
      </c>
      <c r="B182" s="162" t="s">
        <v>106</v>
      </c>
      <c r="C182" s="162" t="s">
        <v>452</v>
      </c>
      <c r="D182" s="184" t="s">
        <v>463</v>
      </c>
      <c r="E182" s="163" t="s">
        <v>464</v>
      </c>
      <c r="F182" s="162" t="s">
        <v>110</v>
      </c>
      <c r="G182" s="164">
        <v>1</v>
      </c>
      <c r="H182" s="165"/>
      <c r="I182" s="165">
        <f t="shared" si="12"/>
        <v>0</v>
      </c>
      <c r="J182" s="166">
        <v>0</v>
      </c>
      <c r="K182" s="164">
        <f t="shared" si="13"/>
        <v>0</v>
      </c>
      <c r="L182" s="166">
        <v>0</v>
      </c>
      <c r="M182" s="164">
        <f t="shared" si="14"/>
        <v>0</v>
      </c>
      <c r="N182" s="167">
        <v>21</v>
      </c>
      <c r="O182" s="168">
        <v>16</v>
      </c>
      <c r="P182" s="13" t="s">
        <v>111</v>
      </c>
    </row>
    <row r="183" spans="1:16" s="13" customFormat="1" ht="13.5" customHeight="1">
      <c r="A183" s="175">
        <v>109</v>
      </c>
      <c r="B183" s="175" t="s">
        <v>160</v>
      </c>
      <c r="C183" s="175" t="s">
        <v>161</v>
      </c>
      <c r="D183" s="189" t="s">
        <v>465</v>
      </c>
      <c r="E183" s="176" t="s">
        <v>466</v>
      </c>
      <c r="F183" s="175" t="s">
        <v>110</v>
      </c>
      <c r="G183" s="177">
        <v>1</v>
      </c>
      <c r="H183" s="178"/>
      <c r="I183" s="178">
        <f t="shared" si="12"/>
        <v>0</v>
      </c>
      <c r="J183" s="179">
        <v>0.003</v>
      </c>
      <c r="K183" s="177">
        <f t="shared" si="13"/>
        <v>0.003</v>
      </c>
      <c r="L183" s="179">
        <v>0</v>
      </c>
      <c r="M183" s="177">
        <f t="shared" si="14"/>
        <v>0</v>
      </c>
      <c r="N183" s="180">
        <v>21</v>
      </c>
      <c r="O183" s="181">
        <v>32</v>
      </c>
      <c r="P183" s="182" t="s">
        <v>111</v>
      </c>
    </row>
    <row r="184" spans="1:16" s="13" customFormat="1" ht="13.5" customHeight="1">
      <c r="A184" s="162">
        <v>110</v>
      </c>
      <c r="B184" s="162" t="s">
        <v>106</v>
      </c>
      <c r="C184" s="162" t="s">
        <v>452</v>
      </c>
      <c r="D184" s="184" t="s">
        <v>467</v>
      </c>
      <c r="E184" s="163" t="s">
        <v>468</v>
      </c>
      <c r="F184" s="162" t="s">
        <v>110</v>
      </c>
      <c r="G184" s="164">
        <v>18</v>
      </c>
      <c r="H184" s="165"/>
      <c r="I184" s="165">
        <f t="shared" si="12"/>
        <v>0</v>
      </c>
      <c r="J184" s="166">
        <v>0</v>
      </c>
      <c r="K184" s="164">
        <f t="shared" si="13"/>
        <v>0</v>
      </c>
      <c r="L184" s="166">
        <v>0</v>
      </c>
      <c r="M184" s="164">
        <f t="shared" si="14"/>
        <v>0</v>
      </c>
      <c r="N184" s="167">
        <v>21</v>
      </c>
      <c r="O184" s="168">
        <v>16</v>
      </c>
      <c r="P184" s="13" t="s">
        <v>111</v>
      </c>
    </row>
    <row r="185" spans="1:16" s="13" customFormat="1" ht="13.5" customHeight="1">
      <c r="A185" s="175">
        <v>111</v>
      </c>
      <c r="B185" s="175" t="s">
        <v>160</v>
      </c>
      <c r="C185" s="175" t="s">
        <v>161</v>
      </c>
      <c r="D185" s="189" t="s">
        <v>469</v>
      </c>
      <c r="E185" s="176" t="s">
        <v>470</v>
      </c>
      <c r="F185" s="175" t="s">
        <v>110</v>
      </c>
      <c r="G185" s="177">
        <v>16</v>
      </c>
      <c r="H185" s="178"/>
      <c r="I185" s="178">
        <f t="shared" si="12"/>
        <v>0</v>
      </c>
      <c r="J185" s="179">
        <v>0.0405</v>
      </c>
      <c r="K185" s="177">
        <f t="shared" si="13"/>
        <v>0.648</v>
      </c>
      <c r="L185" s="179">
        <v>0</v>
      </c>
      <c r="M185" s="177">
        <f t="shared" si="14"/>
        <v>0</v>
      </c>
      <c r="N185" s="180">
        <v>21</v>
      </c>
      <c r="O185" s="181">
        <v>32</v>
      </c>
      <c r="P185" s="182" t="s">
        <v>111</v>
      </c>
    </row>
    <row r="186" spans="1:16" s="13" customFormat="1" ht="13.5" customHeight="1">
      <c r="A186" s="175">
        <v>112</v>
      </c>
      <c r="B186" s="175" t="s">
        <v>160</v>
      </c>
      <c r="C186" s="175" t="s">
        <v>161</v>
      </c>
      <c r="D186" s="189" t="s">
        <v>471</v>
      </c>
      <c r="E186" s="176" t="s">
        <v>472</v>
      </c>
      <c r="F186" s="175" t="s">
        <v>110</v>
      </c>
      <c r="G186" s="177">
        <v>2</v>
      </c>
      <c r="H186" s="178"/>
      <c r="I186" s="178">
        <f t="shared" si="12"/>
        <v>0</v>
      </c>
      <c r="J186" s="179">
        <v>0.0405</v>
      </c>
      <c r="K186" s="177">
        <f t="shared" si="13"/>
        <v>0.081</v>
      </c>
      <c r="L186" s="179">
        <v>0</v>
      </c>
      <c r="M186" s="177">
        <f t="shared" si="14"/>
        <v>0</v>
      </c>
      <c r="N186" s="180">
        <v>21</v>
      </c>
      <c r="O186" s="181">
        <v>32</v>
      </c>
      <c r="P186" s="182" t="s">
        <v>111</v>
      </c>
    </row>
    <row r="187" spans="1:16" s="13" customFormat="1" ht="13.5" customHeight="1">
      <c r="A187" s="162">
        <v>113</v>
      </c>
      <c r="B187" s="162" t="s">
        <v>106</v>
      </c>
      <c r="C187" s="162" t="s">
        <v>452</v>
      </c>
      <c r="D187" s="184" t="s">
        <v>473</v>
      </c>
      <c r="E187" s="163" t="s">
        <v>474</v>
      </c>
      <c r="F187" s="162" t="s">
        <v>115</v>
      </c>
      <c r="G187" s="164">
        <v>19</v>
      </c>
      <c r="H187" s="165"/>
      <c r="I187" s="165">
        <f t="shared" si="12"/>
        <v>0</v>
      </c>
      <c r="J187" s="166">
        <v>0</v>
      </c>
      <c r="K187" s="164">
        <f t="shared" si="13"/>
        <v>0</v>
      </c>
      <c r="L187" s="166">
        <v>0</v>
      </c>
      <c r="M187" s="164">
        <f t="shared" si="14"/>
        <v>0</v>
      </c>
      <c r="N187" s="167">
        <v>21</v>
      </c>
      <c r="O187" s="168">
        <v>16</v>
      </c>
      <c r="P187" s="13" t="s">
        <v>111</v>
      </c>
    </row>
    <row r="188" spans="1:16" s="13" customFormat="1" ht="13.5" customHeight="1">
      <c r="A188" s="175">
        <v>114</v>
      </c>
      <c r="B188" s="175" t="s">
        <v>160</v>
      </c>
      <c r="C188" s="175" t="s">
        <v>161</v>
      </c>
      <c r="D188" s="189" t="s">
        <v>475</v>
      </c>
      <c r="E188" s="176" t="s">
        <v>476</v>
      </c>
      <c r="F188" s="175" t="s">
        <v>115</v>
      </c>
      <c r="G188" s="177">
        <v>19</v>
      </c>
      <c r="H188" s="178"/>
      <c r="I188" s="178">
        <f t="shared" si="12"/>
        <v>0</v>
      </c>
      <c r="J188" s="179">
        <v>0.0043</v>
      </c>
      <c r="K188" s="177">
        <f t="shared" si="13"/>
        <v>0.0817</v>
      </c>
      <c r="L188" s="179">
        <v>0</v>
      </c>
      <c r="M188" s="177">
        <f t="shared" si="14"/>
        <v>0</v>
      </c>
      <c r="N188" s="180">
        <v>21</v>
      </c>
      <c r="O188" s="181">
        <v>32</v>
      </c>
      <c r="P188" s="182" t="s">
        <v>111</v>
      </c>
    </row>
    <row r="189" spans="1:16" s="13" customFormat="1" ht="13.5" customHeight="1">
      <c r="A189" s="162">
        <v>115</v>
      </c>
      <c r="B189" s="162" t="s">
        <v>106</v>
      </c>
      <c r="C189" s="162" t="s">
        <v>452</v>
      </c>
      <c r="D189" s="184" t="s">
        <v>477</v>
      </c>
      <c r="E189" s="163" t="s">
        <v>478</v>
      </c>
      <c r="F189" s="162" t="s">
        <v>292</v>
      </c>
      <c r="G189" s="164">
        <v>48</v>
      </c>
      <c r="H189" s="165"/>
      <c r="I189" s="165">
        <f t="shared" si="12"/>
        <v>0</v>
      </c>
      <c r="J189" s="166">
        <v>0</v>
      </c>
      <c r="K189" s="164">
        <f t="shared" si="13"/>
        <v>0</v>
      </c>
      <c r="L189" s="166">
        <v>0</v>
      </c>
      <c r="M189" s="164">
        <f t="shared" si="14"/>
        <v>0</v>
      </c>
      <c r="N189" s="167">
        <v>21</v>
      </c>
      <c r="O189" s="168">
        <v>16</v>
      </c>
      <c r="P189" s="13" t="s">
        <v>111</v>
      </c>
    </row>
    <row r="190" spans="1:16" s="13" customFormat="1" ht="13.5" customHeight="1">
      <c r="A190" s="175">
        <v>116</v>
      </c>
      <c r="B190" s="175" t="s">
        <v>160</v>
      </c>
      <c r="C190" s="175" t="s">
        <v>161</v>
      </c>
      <c r="D190" s="189" t="s">
        <v>479</v>
      </c>
      <c r="E190" s="176" t="s">
        <v>480</v>
      </c>
      <c r="F190" s="175" t="s">
        <v>292</v>
      </c>
      <c r="G190" s="177">
        <v>15</v>
      </c>
      <c r="H190" s="178"/>
      <c r="I190" s="178">
        <f t="shared" si="12"/>
        <v>0</v>
      </c>
      <c r="J190" s="179">
        <v>0.00161</v>
      </c>
      <c r="K190" s="177">
        <f t="shared" si="13"/>
        <v>0.02415</v>
      </c>
      <c r="L190" s="179">
        <v>0</v>
      </c>
      <c r="M190" s="177">
        <f t="shared" si="14"/>
        <v>0</v>
      </c>
      <c r="N190" s="180">
        <v>21</v>
      </c>
      <c r="O190" s="181">
        <v>32</v>
      </c>
      <c r="P190" s="182" t="s">
        <v>111</v>
      </c>
    </row>
    <row r="191" spans="1:16" s="13" customFormat="1" ht="13.5" customHeight="1">
      <c r="A191" s="175">
        <v>117</v>
      </c>
      <c r="B191" s="175" t="s">
        <v>160</v>
      </c>
      <c r="C191" s="175" t="s">
        <v>161</v>
      </c>
      <c r="D191" s="189" t="s">
        <v>481</v>
      </c>
      <c r="E191" s="176" t="s">
        <v>482</v>
      </c>
      <c r="F191" s="175" t="s">
        <v>292</v>
      </c>
      <c r="G191" s="177">
        <v>10</v>
      </c>
      <c r="H191" s="178"/>
      <c r="I191" s="178">
        <f t="shared" si="12"/>
        <v>0</v>
      </c>
      <c r="J191" s="179">
        <v>0.00161</v>
      </c>
      <c r="K191" s="177">
        <f t="shared" si="13"/>
        <v>0.0161</v>
      </c>
      <c r="L191" s="179">
        <v>0</v>
      </c>
      <c r="M191" s="177">
        <f t="shared" si="14"/>
        <v>0</v>
      </c>
      <c r="N191" s="180">
        <v>21</v>
      </c>
      <c r="O191" s="181">
        <v>32</v>
      </c>
      <c r="P191" s="182" t="s">
        <v>111</v>
      </c>
    </row>
    <row r="192" spans="1:16" s="13" customFormat="1" ht="13.5" customHeight="1">
      <c r="A192" s="175">
        <v>118</v>
      </c>
      <c r="B192" s="175" t="s">
        <v>160</v>
      </c>
      <c r="C192" s="175" t="s">
        <v>161</v>
      </c>
      <c r="D192" s="189" t="s">
        <v>483</v>
      </c>
      <c r="E192" s="176" t="s">
        <v>484</v>
      </c>
      <c r="F192" s="175" t="s">
        <v>292</v>
      </c>
      <c r="G192" s="177">
        <v>20</v>
      </c>
      <c r="H192" s="178"/>
      <c r="I192" s="178">
        <f t="shared" si="12"/>
        <v>0</v>
      </c>
      <c r="J192" s="179">
        <v>0.00161</v>
      </c>
      <c r="K192" s="177">
        <f t="shared" si="13"/>
        <v>0.0322</v>
      </c>
      <c r="L192" s="179">
        <v>0</v>
      </c>
      <c r="M192" s="177">
        <f t="shared" si="14"/>
        <v>0</v>
      </c>
      <c r="N192" s="180">
        <v>21</v>
      </c>
      <c r="O192" s="181">
        <v>32</v>
      </c>
      <c r="P192" s="182" t="s">
        <v>111</v>
      </c>
    </row>
    <row r="193" spans="1:16" s="13" customFormat="1" ht="13.5" customHeight="1">
      <c r="A193" s="175">
        <v>119</v>
      </c>
      <c r="B193" s="175" t="s">
        <v>160</v>
      </c>
      <c r="C193" s="175" t="s">
        <v>161</v>
      </c>
      <c r="D193" s="189" t="s">
        <v>485</v>
      </c>
      <c r="E193" s="176" t="s">
        <v>486</v>
      </c>
      <c r="F193" s="175" t="s">
        <v>292</v>
      </c>
      <c r="G193" s="177">
        <v>3</v>
      </c>
      <c r="H193" s="178"/>
      <c r="I193" s="178">
        <f t="shared" si="12"/>
        <v>0</v>
      </c>
      <c r="J193" s="179">
        <v>0.00161</v>
      </c>
      <c r="K193" s="177">
        <f t="shared" si="13"/>
        <v>0.00483</v>
      </c>
      <c r="L193" s="179">
        <v>0</v>
      </c>
      <c r="M193" s="177">
        <f t="shared" si="14"/>
        <v>0</v>
      </c>
      <c r="N193" s="180">
        <v>21</v>
      </c>
      <c r="O193" s="181">
        <v>32</v>
      </c>
      <c r="P193" s="182" t="s">
        <v>111</v>
      </c>
    </row>
    <row r="194" spans="1:16" s="13" customFormat="1" ht="13.5" customHeight="1">
      <c r="A194" s="162">
        <v>120</v>
      </c>
      <c r="B194" s="162" t="s">
        <v>106</v>
      </c>
      <c r="C194" s="162" t="s">
        <v>487</v>
      </c>
      <c r="D194" s="184" t="s">
        <v>488</v>
      </c>
      <c r="E194" s="163" t="s">
        <v>489</v>
      </c>
      <c r="F194" s="162" t="s">
        <v>115</v>
      </c>
      <c r="G194" s="164">
        <v>15</v>
      </c>
      <c r="H194" s="165"/>
      <c r="I194" s="165">
        <f t="shared" si="12"/>
        <v>0</v>
      </c>
      <c r="J194" s="166">
        <v>0.00019</v>
      </c>
      <c r="K194" s="164">
        <f t="shared" si="13"/>
        <v>0.00285</v>
      </c>
      <c r="L194" s="166">
        <v>0</v>
      </c>
      <c r="M194" s="164">
        <f t="shared" si="14"/>
        <v>0</v>
      </c>
      <c r="N194" s="167">
        <v>21</v>
      </c>
      <c r="O194" s="168">
        <v>16</v>
      </c>
      <c r="P194" s="13" t="s">
        <v>111</v>
      </c>
    </row>
    <row r="195" spans="1:16" s="13" customFormat="1" ht="13.5" customHeight="1">
      <c r="A195" s="175">
        <v>121</v>
      </c>
      <c r="B195" s="175" t="s">
        <v>160</v>
      </c>
      <c r="C195" s="175" t="s">
        <v>161</v>
      </c>
      <c r="D195" s="189" t="s">
        <v>490</v>
      </c>
      <c r="E195" s="176" t="s">
        <v>491</v>
      </c>
      <c r="F195" s="175" t="s">
        <v>115</v>
      </c>
      <c r="G195" s="177">
        <v>10.2</v>
      </c>
      <c r="H195" s="178"/>
      <c r="I195" s="178">
        <f t="shared" si="12"/>
        <v>0</v>
      </c>
      <c r="J195" s="179">
        <v>0.0026</v>
      </c>
      <c r="K195" s="177">
        <f t="shared" si="13"/>
        <v>0.02652</v>
      </c>
      <c r="L195" s="179">
        <v>0</v>
      </c>
      <c r="M195" s="177">
        <f t="shared" si="14"/>
        <v>0</v>
      </c>
      <c r="N195" s="180">
        <v>21</v>
      </c>
      <c r="O195" s="181">
        <v>32</v>
      </c>
      <c r="P195" s="182" t="s">
        <v>111</v>
      </c>
    </row>
    <row r="196" spans="1:16" s="13" customFormat="1" ht="13.5" customHeight="1">
      <c r="A196" s="175">
        <v>122</v>
      </c>
      <c r="B196" s="175" t="s">
        <v>160</v>
      </c>
      <c r="C196" s="175" t="s">
        <v>161</v>
      </c>
      <c r="D196" s="189" t="s">
        <v>492</v>
      </c>
      <c r="E196" s="176" t="s">
        <v>493</v>
      </c>
      <c r="F196" s="175" t="s">
        <v>115</v>
      </c>
      <c r="G196" s="177">
        <v>10.2</v>
      </c>
      <c r="H196" s="178"/>
      <c r="I196" s="178">
        <f t="shared" si="12"/>
        <v>0</v>
      </c>
      <c r="J196" s="179">
        <v>0.0026</v>
      </c>
      <c r="K196" s="177">
        <f t="shared" si="13"/>
        <v>0.02652</v>
      </c>
      <c r="L196" s="179">
        <v>0</v>
      </c>
      <c r="M196" s="177">
        <f t="shared" si="14"/>
        <v>0</v>
      </c>
      <c r="N196" s="180">
        <v>21</v>
      </c>
      <c r="O196" s="181">
        <v>32</v>
      </c>
      <c r="P196" s="182" t="s">
        <v>111</v>
      </c>
    </row>
    <row r="197" spans="1:16" s="13" customFormat="1" ht="13.5" customHeight="1">
      <c r="A197" s="162">
        <v>123</v>
      </c>
      <c r="B197" s="162" t="s">
        <v>106</v>
      </c>
      <c r="C197" s="162" t="s">
        <v>212</v>
      </c>
      <c r="D197" s="184" t="s">
        <v>494</v>
      </c>
      <c r="E197" s="163" t="s">
        <v>495</v>
      </c>
      <c r="F197" s="162" t="s">
        <v>311</v>
      </c>
      <c r="G197" s="164">
        <v>1</v>
      </c>
      <c r="H197" s="165"/>
      <c r="I197" s="165">
        <f t="shared" si="12"/>
        <v>0</v>
      </c>
      <c r="J197" s="166">
        <v>0</v>
      </c>
      <c r="K197" s="164">
        <f t="shared" si="13"/>
        <v>0</v>
      </c>
      <c r="L197" s="166">
        <v>0</v>
      </c>
      <c r="M197" s="164">
        <f t="shared" si="14"/>
        <v>0</v>
      </c>
      <c r="N197" s="167">
        <v>21</v>
      </c>
      <c r="O197" s="168">
        <v>16</v>
      </c>
      <c r="P197" s="13" t="s">
        <v>111</v>
      </c>
    </row>
    <row r="198" spans="1:16" s="13" customFormat="1" ht="13.5" customHeight="1">
      <c r="A198" s="162">
        <v>124</v>
      </c>
      <c r="B198" s="162" t="s">
        <v>106</v>
      </c>
      <c r="C198" s="162" t="s">
        <v>212</v>
      </c>
      <c r="D198" s="184" t="s">
        <v>496</v>
      </c>
      <c r="E198" s="163" t="s">
        <v>497</v>
      </c>
      <c r="F198" s="162" t="s">
        <v>311</v>
      </c>
      <c r="G198" s="164">
        <v>1</v>
      </c>
      <c r="H198" s="165"/>
      <c r="I198" s="165">
        <f t="shared" si="12"/>
        <v>0</v>
      </c>
      <c r="J198" s="166">
        <v>0</v>
      </c>
      <c r="K198" s="164">
        <f t="shared" si="13"/>
        <v>0</v>
      </c>
      <c r="L198" s="166">
        <v>0</v>
      </c>
      <c r="M198" s="164">
        <f t="shared" si="14"/>
        <v>0</v>
      </c>
      <c r="N198" s="167">
        <v>21</v>
      </c>
      <c r="O198" s="168">
        <v>16</v>
      </c>
      <c r="P198" s="13" t="s">
        <v>111</v>
      </c>
    </row>
    <row r="199" spans="1:16" s="13" customFormat="1" ht="13.5" customHeight="1">
      <c r="A199" s="162">
        <v>125</v>
      </c>
      <c r="B199" s="162" t="s">
        <v>106</v>
      </c>
      <c r="C199" s="162" t="s">
        <v>212</v>
      </c>
      <c r="D199" s="184" t="s">
        <v>498</v>
      </c>
      <c r="E199" s="163" t="s">
        <v>499</v>
      </c>
      <c r="F199" s="162" t="s">
        <v>311</v>
      </c>
      <c r="G199" s="164">
        <v>1</v>
      </c>
      <c r="H199" s="165"/>
      <c r="I199" s="165">
        <f t="shared" si="12"/>
        <v>0</v>
      </c>
      <c r="J199" s="166">
        <v>0</v>
      </c>
      <c r="K199" s="164">
        <f t="shared" si="13"/>
        <v>0</v>
      </c>
      <c r="L199" s="166">
        <v>0</v>
      </c>
      <c r="M199" s="164">
        <f t="shared" si="14"/>
        <v>0</v>
      </c>
      <c r="N199" s="167">
        <v>21</v>
      </c>
      <c r="O199" s="168">
        <v>16</v>
      </c>
      <c r="P199" s="13" t="s">
        <v>111</v>
      </c>
    </row>
    <row r="200" spans="1:16" s="13" customFormat="1" ht="13.5" customHeight="1">
      <c r="A200" s="162">
        <v>126</v>
      </c>
      <c r="B200" s="162" t="s">
        <v>106</v>
      </c>
      <c r="C200" s="162" t="s">
        <v>212</v>
      </c>
      <c r="D200" s="184" t="s">
        <v>500</v>
      </c>
      <c r="E200" s="163" t="s">
        <v>501</v>
      </c>
      <c r="F200" s="162" t="s">
        <v>311</v>
      </c>
      <c r="G200" s="164">
        <v>1</v>
      </c>
      <c r="H200" s="165"/>
      <c r="I200" s="165">
        <f t="shared" si="12"/>
        <v>0</v>
      </c>
      <c r="J200" s="166">
        <v>0</v>
      </c>
      <c r="K200" s="164">
        <f t="shared" si="13"/>
        <v>0</v>
      </c>
      <c r="L200" s="166">
        <v>0</v>
      </c>
      <c r="M200" s="164">
        <f t="shared" si="14"/>
        <v>0</v>
      </c>
      <c r="N200" s="167">
        <v>21</v>
      </c>
      <c r="O200" s="168">
        <v>16</v>
      </c>
      <c r="P200" s="13" t="s">
        <v>111</v>
      </c>
    </row>
    <row r="201" spans="1:16" s="13" customFormat="1" ht="13.5" customHeight="1">
      <c r="A201" s="162">
        <v>127</v>
      </c>
      <c r="B201" s="162" t="s">
        <v>106</v>
      </c>
      <c r="C201" s="162" t="s">
        <v>452</v>
      </c>
      <c r="D201" s="184" t="s">
        <v>502</v>
      </c>
      <c r="E201" s="163" t="s">
        <v>503</v>
      </c>
      <c r="F201" s="162" t="s">
        <v>228</v>
      </c>
      <c r="G201" s="164">
        <v>0.969</v>
      </c>
      <c r="H201" s="165"/>
      <c r="I201" s="165">
        <f t="shared" si="12"/>
        <v>0</v>
      </c>
      <c r="J201" s="166">
        <v>0</v>
      </c>
      <c r="K201" s="164">
        <f t="shared" si="13"/>
        <v>0</v>
      </c>
      <c r="L201" s="166">
        <v>0</v>
      </c>
      <c r="M201" s="164">
        <f t="shared" si="14"/>
        <v>0</v>
      </c>
      <c r="N201" s="167">
        <v>21</v>
      </c>
      <c r="O201" s="168">
        <v>16</v>
      </c>
      <c r="P201" s="13" t="s">
        <v>111</v>
      </c>
    </row>
    <row r="202" spans="2:16" s="135" customFormat="1" ht="12.75" customHeight="1">
      <c r="B202" s="140" t="s">
        <v>61</v>
      </c>
      <c r="D202" s="141" t="s">
        <v>153</v>
      </c>
      <c r="E202" s="141" t="s">
        <v>504</v>
      </c>
      <c r="I202" s="142">
        <f>SUM(I203:I214)</f>
        <v>0</v>
      </c>
      <c r="K202" s="143">
        <f>SUM(K203:K214)</f>
        <v>0.73102362</v>
      </c>
      <c r="M202" s="143">
        <f>SUM(M203:M214)</f>
        <v>0</v>
      </c>
      <c r="P202" s="141" t="s">
        <v>105</v>
      </c>
    </row>
    <row r="203" spans="1:16" s="13" customFormat="1" ht="13.5" customHeight="1">
      <c r="A203" s="162">
        <v>128</v>
      </c>
      <c r="B203" s="162" t="s">
        <v>106</v>
      </c>
      <c r="C203" s="162" t="s">
        <v>153</v>
      </c>
      <c r="D203" s="184" t="s">
        <v>505</v>
      </c>
      <c r="E203" s="163" t="s">
        <v>506</v>
      </c>
      <c r="F203" s="162" t="s">
        <v>115</v>
      </c>
      <c r="G203" s="164">
        <v>53.111</v>
      </c>
      <c r="H203" s="165"/>
      <c r="I203" s="165">
        <f>ROUND(G203*H203,2)</f>
        <v>0</v>
      </c>
      <c r="J203" s="166">
        <v>0.01244</v>
      </c>
      <c r="K203" s="164">
        <f>G203*J203</f>
        <v>0.66070084</v>
      </c>
      <c r="L203" s="166">
        <v>0</v>
      </c>
      <c r="M203" s="164">
        <f>G203*L203</f>
        <v>0</v>
      </c>
      <c r="N203" s="167">
        <v>21</v>
      </c>
      <c r="O203" s="168">
        <v>16</v>
      </c>
      <c r="P203" s="13" t="s">
        <v>111</v>
      </c>
    </row>
    <row r="204" spans="4:19" s="13" customFormat="1" ht="15.75" customHeight="1">
      <c r="D204" s="169"/>
      <c r="E204" s="170" t="s">
        <v>507</v>
      </c>
      <c r="G204" s="171">
        <v>53.111</v>
      </c>
      <c r="P204" s="169" t="s">
        <v>111</v>
      </c>
      <c r="Q204" s="169" t="s">
        <v>111</v>
      </c>
      <c r="R204" s="169" t="s">
        <v>117</v>
      </c>
      <c r="S204" s="169" t="s">
        <v>105</v>
      </c>
    </row>
    <row r="205" spans="1:16" s="13" customFormat="1" ht="13.5" customHeight="1">
      <c r="A205" s="162">
        <v>129</v>
      </c>
      <c r="B205" s="162" t="s">
        <v>106</v>
      </c>
      <c r="C205" s="162" t="s">
        <v>153</v>
      </c>
      <c r="D205" s="184" t="s">
        <v>508</v>
      </c>
      <c r="E205" s="163" t="s">
        <v>509</v>
      </c>
      <c r="F205" s="162" t="s">
        <v>115</v>
      </c>
      <c r="G205" s="164">
        <v>29.247</v>
      </c>
      <c r="H205" s="165"/>
      <c r="I205" s="165">
        <f>ROUND(G205*H205,2)</f>
        <v>0</v>
      </c>
      <c r="J205" s="166">
        <v>0.00074</v>
      </c>
      <c r="K205" s="164">
        <f>G205*J205</f>
        <v>0.02164278</v>
      </c>
      <c r="L205" s="166">
        <v>0</v>
      </c>
      <c r="M205" s="164">
        <f>G205*L205</f>
        <v>0</v>
      </c>
      <c r="N205" s="167">
        <v>21</v>
      </c>
      <c r="O205" s="168">
        <v>16</v>
      </c>
      <c r="P205" s="13" t="s">
        <v>111</v>
      </c>
    </row>
    <row r="206" spans="4:19" s="13" customFormat="1" ht="15.75" customHeight="1">
      <c r="D206" s="169"/>
      <c r="E206" s="170" t="s">
        <v>510</v>
      </c>
      <c r="G206" s="171">
        <v>8.77</v>
      </c>
      <c r="P206" s="169" t="s">
        <v>111</v>
      </c>
      <c r="Q206" s="169" t="s">
        <v>111</v>
      </c>
      <c r="R206" s="169" t="s">
        <v>117</v>
      </c>
      <c r="S206" s="169" t="s">
        <v>102</v>
      </c>
    </row>
    <row r="207" spans="4:19" s="13" customFormat="1" ht="15.75" customHeight="1">
      <c r="D207" s="169"/>
      <c r="E207" s="170" t="s">
        <v>511</v>
      </c>
      <c r="G207" s="171">
        <v>10.495</v>
      </c>
      <c r="P207" s="169" t="s">
        <v>111</v>
      </c>
      <c r="Q207" s="169" t="s">
        <v>111</v>
      </c>
      <c r="R207" s="169" t="s">
        <v>117</v>
      </c>
      <c r="S207" s="169" t="s">
        <v>102</v>
      </c>
    </row>
    <row r="208" spans="4:19" s="13" customFormat="1" ht="15.75" customHeight="1">
      <c r="D208" s="169"/>
      <c r="E208" s="170" t="s">
        <v>512</v>
      </c>
      <c r="G208" s="171">
        <v>9.982</v>
      </c>
      <c r="P208" s="169" t="s">
        <v>111</v>
      </c>
      <c r="Q208" s="169" t="s">
        <v>111</v>
      </c>
      <c r="R208" s="169" t="s">
        <v>117</v>
      </c>
      <c r="S208" s="169" t="s">
        <v>102</v>
      </c>
    </row>
    <row r="209" spans="4:19" s="13" customFormat="1" ht="15.75" customHeight="1">
      <c r="D209" s="172"/>
      <c r="E209" s="173" t="s">
        <v>118</v>
      </c>
      <c r="G209" s="174">
        <v>29.247</v>
      </c>
      <c r="P209" s="172" t="s">
        <v>111</v>
      </c>
      <c r="Q209" s="172" t="s">
        <v>119</v>
      </c>
      <c r="R209" s="172" t="s">
        <v>117</v>
      </c>
      <c r="S209" s="172" t="s">
        <v>105</v>
      </c>
    </row>
    <row r="210" spans="1:16" s="13" customFormat="1" ht="13.5" customHeight="1">
      <c r="A210" s="162">
        <v>130</v>
      </c>
      <c r="B210" s="162" t="s">
        <v>106</v>
      </c>
      <c r="C210" s="162" t="s">
        <v>153</v>
      </c>
      <c r="D210" s="184" t="s">
        <v>513</v>
      </c>
      <c r="E210" s="163" t="s">
        <v>514</v>
      </c>
      <c r="F210" s="162" t="s">
        <v>110</v>
      </c>
      <c r="G210" s="164">
        <v>14</v>
      </c>
      <c r="H210" s="165"/>
      <c r="I210" s="165">
        <f>ROUND(G210*H210,2)</f>
        <v>0</v>
      </c>
      <c r="J210" s="166">
        <v>1E-05</v>
      </c>
      <c r="K210" s="164">
        <f>G210*J210</f>
        <v>0.00014000000000000001</v>
      </c>
      <c r="L210" s="166">
        <v>0</v>
      </c>
      <c r="M210" s="164">
        <f>G210*L210</f>
        <v>0</v>
      </c>
      <c r="N210" s="167">
        <v>21</v>
      </c>
      <c r="O210" s="168">
        <v>16</v>
      </c>
      <c r="P210" s="13" t="s">
        <v>111</v>
      </c>
    </row>
    <row r="211" spans="1:16" s="13" customFormat="1" ht="13.5" customHeight="1">
      <c r="A211" s="162">
        <v>131</v>
      </c>
      <c r="B211" s="162" t="s">
        <v>106</v>
      </c>
      <c r="C211" s="162" t="s">
        <v>212</v>
      </c>
      <c r="D211" s="184" t="s">
        <v>515</v>
      </c>
      <c r="E211" s="163" t="s">
        <v>516</v>
      </c>
      <c r="F211" s="162" t="s">
        <v>311</v>
      </c>
      <c r="G211" s="164">
        <v>14</v>
      </c>
      <c r="H211" s="165"/>
      <c r="I211" s="165">
        <f>ROUND(G211*H211,2)</f>
        <v>0</v>
      </c>
      <c r="J211" s="166">
        <v>0</v>
      </c>
      <c r="K211" s="164">
        <f>G211*J211</f>
        <v>0</v>
      </c>
      <c r="L211" s="166">
        <v>0</v>
      </c>
      <c r="M211" s="164">
        <f>G211*L211</f>
        <v>0</v>
      </c>
      <c r="N211" s="167">
        <v>21</v>
      </c>
      <c r="O211" s="168">
        <v>16</v>
      </c>
      <c r="P211" s="13" t="s">
        <v>111</v>
      </c>
    </row>
    <row r="212" spans="1:16" s="13" customFormat="1" ht="13.5" customHeight="1">
      <c r="A212" s="162">
        <v>132</v>
      </c>
      <c r="B212" s="162" t="s">
        <v>106</v>
      </c>
      <c r="C212" s="162" t="s">
        <v>153</v>
      </c>
      <c r="D212" s="184" t="s">
        <v>517</v>
      </c>
      <c r="E212" s="163" t="s">
        <v>518</v>
      </c>
      <c r="F212" s="162" t="s">
        <v>110</v>
      </c>
      <c r="G212" s="164">
        <v>2</v>
      </c>
      <c r="H212" s="165"/>
      <c r="I212" s="165">
        <f>ROUND(G212*H212,2)</f>
        <v>0</v>
      </c>
      <c r="J212" s="166">
        <v>0.00022</v>
      </c>
      <c r="K212" s="164">
        <f>G212*J212</f>
        <v>0.00044</v>
      </c>
      <c r="L212" s="166">
        <v>0</v>
      </c>
      <c r="M212" s="164">
        <f>G212*L212</f>
        <v>0</v>
      </c>
      <c r="N212" s="167">
        <v>21</v>
      </c>
      <c r="O212" s="168">
        <v>16</v>
      </c>
      <c r="P212" s="13" t="s">
        <v>111</v>
      </c>
    </row>
    <row r="213" spans="1:16" s="13" customFormat="1" ht="13.5" customHeight="1">
      <c r="A213" s="175">
        <v>133</v>
      </c>
      <c r="B213" s="175" t="s">
        <v>160</v>
      </c>
      <c r="C213" s="175" t="s">
        <v>161</v>
      </c>
      <c r="D213" s="189" t="s">
        <v>519</v>
      </c>
      <c r="E213" s="176" t="s">
        <v>520</v>
      </c>
      <c r="F213" s="175" t="s">
        <v>110</v>
      </c>
      <c r="G213" s="177">
        <v>2</v>
      </c>
      <c r="H213" s="178"/>
      <c r="I213" s="178">
        <f>ROUND(G213*H213,2)</f>
        <v>0</v>
      </c>
      <c r="J213" s="179">
        <v>0.02405</v>
      </c>
      <c r="K213" s="177">
        <f>G213*J213</f>
        <v>0.0481</v>
      </c>
      <c r="L213" s="179">
        <v>0</v>
      </c>
      <c r="M213" s="177">
        <f>G213*L213</f>
        <v>0</v>
      </c>
      <c r="N213" s="180">
        <v>21</v>
      </c>
      <c r="O213" s="181">
        <v>32</v>
      </c>
      <c r="P213" s="182" t="s">
        <v>111</v>
      </c>
    </row>
    <row r="214" spans="1:16" s="13" customFormat="1" ht="13.5" customHeight="1">
      <c r="A214" s="162">
        <v>134</v>
      </c>
      <c r="B214" s="162" t="s">
        <v>106</v>
      </c>
      <c r="C214" s="162" t="s">
        <v>153</v>
      </c>
      <c r="D214" s="184" t="s">
        <v>521</v>
      </c>
      <c r="E214" s="163" t="s">
        <v>522</v>
      </c>
      <c r="F214" s="162" t="s">
        <v>44</v>
      </c>
      <c r="G214" s="164">
        <v>527.238</v>
      </c>
      <c r="H214" s="165"/>
      <c r="I214" s="165">
        <f>ROUND(G214*H214,2)</f>
        <v>0</v>
      </c>
      <c r="J214" s="166">
        <v>0</v>
      </c>
      <c r="K214" s="164">
        <f>G214*J214</f>
        <v>0</v>
      </c>
      <c r="L214" s="166">
        <v>0</v>
      </c>
      <c r="M214" s="164">
        <f>G214*L214</f>
        <v>0</v>
      </c>
      <c r="N214" s="167">
        <v>21</v>
      </c>
      <c r="O214" s="168">
        <v>16</v>
      </c>
      <c r="P214" s="13" t="s">
        <v>111</v>
      </c>
    </row>
    <row r="215" spans="2:16" s="135" customFormat="1" ht="12.75" customHeight="1">
      <c r="B215" s="140" t="s">
        <v>61</v>
      </c>
      <c r="D215" s="141" t="s">
        <v>523</v>
      </c>
      <c r="E215" s="141" t="s">
        <v>524</v>
      </c>
      <c r="I215" s="142">
        <f>SUM(I216:I235)</f>
        <v>0</v>
      </c>
      <c r="K215" s="143">
        <f>SUM(K216:K235)</f>
        <v>0.17259</v>
      </c>
      <c r="M215" s="143">
        <f>SUM(M216:M235)</f>
        <v>0.8974799999999998</v>
      </c>
      <c r="P215" s="141" t="s">
        <v>105</v>
      </c>
    </row>
    <row r="216" spans="1:16" s="13" customFormat="1" ht="13.5" customHeight="1">
      <c r="A216" s="162">
        <v>135</v>
      </c>
      <c r="B216" s="162" t="s">
        <v>106</v>
      </c>
      <c r="C216" s="162" t="s">
        <v>523</v>
      </c>
      <c r="D216" s="184" t="s">
        <v>525</v>
      </c>
      <c r="E216" s="163" t="s">
        <v>621</v>
      </c>
      <c r="F216" s="162" t="s">
        <v>115</v>
      </c>
      <c r="G216" s="164">
        <v>41.164</v>
      </c>
      <c r="H216" s="165"/>
      <c r="I216" s="165">
        <f>ROUND(G216*H216,2)</f>
        <v>0</v>
      </c>
      <c r="J216" s="166">
        <v>0</v>
      </c>
      <c r="K216" s="164">
        <f>G216*J216</f>
        <v>0</v>
      </c>
      <c r="L216" s="166">
        <v>0</v>
      </c>
      <c r="M216" s="164">
        <f>G216*L216</f>
        <v>0</v>
      </c>
      <c r="N216" s="167">
        <v>21</v>
      </c>
      <c r="O216" s="168">
        <v>16</v>
      </c>
      <c r="P216" s="13" t="s">
        <v>111</v>
      </c>
    </row>
    <row r="217" spans="4:19" s="13" customFormat="1" ht="15.75" customHeight="1">
      <c r="D217" s="169"/>
      <c r="E217" s="170" t="s">
        <v>526</v>
      </c>
      <c r="G217" s="171">
        <v>13.858</v>
      </c>
      <c r="P217" s="169" t="s">
        <v>111</v>
      </c>
      <c r="Q217" s="169" t="s">
        <v>111</v>
      </c>
      <c r="R217" s="169" t="s">
        <v>117</v>
      </c>
      <c r="S217" s="169" t="s">
        <v>102</v>
      </c>
    </row>
    <row r="218" spans="4:19" s="13" customFormat="1" ht="15.75" customHeight="1">
      <c r="D218" s="169"/>
      <c r="E218" s="170" t="s">
        <v>526</v>
      </c>
      <c r="G218" s="171">
        <v>13.858</v>
      </c>
      <c r="P218" s="169" t="s">
        <v>111</v>
      </c>
      <c r="Q218" s="169" t="s">
        <v>111</v>
      </c>
      <c r="R218" s="169" t="s">
        <v>117</v>
      </c>
      <c r="S218" s="169" t="s">
        <v>102</v>
      </c>
    </row>
    <row r="219" spans="4:19" s="13" customFormat="1" ht="15.75" customHeight="1">
      <c r="D219" s="169"/>
      <c r="E219" s="170" t="s">
        <v>527</v>
      </c>
      <c r="G219" s="171">
        <v>13.448</v>
      </c>
      <c r="P219" s="169" t="s">
        <v>111</v>
      </c>
      <c r="Q219" s="169" t="s">
        <v>111</v>
      </c>
      <c r="R219" s="169" t="s">
        <v>117</v>
      </c>
      <c r="S219" s="169" t="s">
        <v>102</v>
      </c>
    </row>
    <row r="220" spans="4:19" s="13" customFormat="1" ht="15.75" customHeight="1">
      <c r="D220" s="172"/>
      <c r="E220" s="173" t="s">
        <v>118</v>
      </c>
      <c r="G220" s="174">
        <v>41.164</v>
      </c>
      <c r="P220" s="172" t="s">
        <v>111</v>
      </c>
      <c r="Q220" s="172" t="s">
        <v>119</v>
      </c>
      <c r="R220" s="172" t="s">
        <v>117</v>
      </c>
      <c r="S220" s="172" t="s">
        <v>105</v>
      </c>
    </row>
    <row r="221" spans="1:16" s="13" customFormat="1" ht="13.5" customHeight="1">
      <c r="A221" s="162">
        <v>136</v>
      </c>
      <c r="B221" s="162" t="s">
        <v>106</v>
      </c>
      <c r="C221" s="162" t="s">
        <v>523</v>
      </c>
      <c r="D221" s="184" t="s">
        <v>528</v>
      </c>
      <c r="E221" s="163" t="s">
        <v>529</v>
      </c>
      <c r="F221" s="162" t="s">
        <v>110</v>
      </c>
      <c r="G221" s="164">
        <v>12</v>
      </c>
      <c r="H221" s="165"/>
      <c r="I221" s="165">
        <f aca="true" t="shared" si="15" ref="I221:I230">ROUND(G221*H221,2)</f>
        <v>0</v>
      </c>
      <c r="J221" s="166">
        <v>0</v>
      </c>
      <c r="K221" s="164">
        <f aca="true" t="shared" si="16" ref="K221:K230">G221*J221</f>
        <v>0</v>
      </c>
      <c r="L221" s="166">
        <v>0</v>
      </c>
      <c r="M221" s="164">
        <f aca="true" t="shared" si="17" ref="M221:M230">G221*L221</f>
        <v>0</v>
      </c>
      <c r="N221" s="167">
        <v>21</v>
      </c>
      <c r="O221" s="168">
        <v>16</v>
      </c>
      <c r="P221" s="13" t="s">
        <v>111</v>
      </c>
    </row>
    <row r="222" spans="1:16" s="13" customFormat="1" ht="13.5" customHeight="1">
      <c r="A222" s="162">
        <v>137</v>
      </c>
      <c r="B222" s="162" t="s">
        <v>106</v>
      </c>
      <c r="C222" s="162" t="s">
        <v>523</v>
      </c>
      <c r="D222" s="184" t="s">
        <v>530</v>
      </c>
      <c r="E222" s="163" t="s">
        <v>531</v>
      </c>
      <c r="F222" s="162" t="s">
        <v>110</v>
      </c>
      <c r="G222" s="164">
        <v>8</v>
      </c>
      <c r="H222" s="165"/>
      <c r="I222" s="165">
        <f t="shared" si="15"/>
        <v>0</v>
      </c>
      <c r="J222" s="166">
        <v>0</v>
      </c>
      <c r="K222" s="164">
        <f t="shared" si="16"/>
        <v>0</v>
      </c>
      <c r="L222" s="166">
        <v>0</v>
      </c>
      <c r="M222" s="164">
        <f t="shared" si="17"/>
        <v>0</v>
      </c>
      <c r="N222" s="167">
        <v>21</v>
      </c>
      <c r="O222" s="168">
        <v>16</v>
      </c>
      <c r="P222" s="13" t="s">
        <v>111</v>
      </c>
    </row>
    <row r="223" spans="1:16" s="13" customFormat="1" ht="13.5" customHeight="1">
      <c r="A223" s="175">
        <v>138</v>
      </c>
      <c r="B223" s="175" t="s">
        <v>160</v>
      </c>
      <c r="C223" s="175" t="s">
        <v>161</v>
      </c>
      <c r="D223" s="189" t="s">
        <v>532</v>
      </c>
      <c r="E223" s="176" t="s">
        <v>533</v>
      </c>
      <c r="F223" s="175" t="s">
        <v>110</v>
      </c>
      <c r="G223" s="177">
        <v>8</v>
      </c>
      <c r="H223" s="178"/>
      <c r="I223" s="178">
        <f t="shared" si="15"/>
        <v>0</v>
      </c>
      <c r="J223" s="179">
        <v>0.014</v>
      </c>
      <c r="K223" s="177">
        <f t="shared" si="16"/>
        <v>0.112</v>
      </c>
      <c r="L223" s="179">
        <v>0</v>
      </c>
      <c r="M223" s="177">
        <f t="shared" si="17"/>
        <v>0</v>
      </c>
      <c r="N223" s="180">
        <v>21</v>
      </c>
      <c r="O223" s="181">
        <v>32</v>
      </c>
      <c r="P223" s="182" t="s">
        <v>111</v>
      </c>
    </row>
    <row r="224" spans="1:16" s="13" customFormat="1" ht="13.5" customHeight="1">
      <c r="A224" s="175">
        <v>139</v>
      </c>
      <c r="B224" s="175" t="s">
        <v>160</v>
      </c>
      <c r="C224" s="175" t="s">
        <v>161</v>
      </c>
      <c r="D224" s="189" t="s">
        <v>534</v>
      </c>
      <c r="E224" s="176" t="s">
        <v>535</v>
      </c>
      <c r="F224" s="175" t="s">
        <v>110</v>
      </c>
      <c r="G224" s="177">
        <v>16</v>
      </c>
      <c r="H224" s="178"/>
      <c r="I224" s="178">
        <f t="shared" si="15"/>
        <v>0</v>
      </c>
      <c r="J224" s="179">
        <v>0.0005</v>
      </c>
      <c r="K224" s="177">
        <f t="shared" si="16"/>
        <v>0.008</v>
      </c>
      <c r="L224" s="179">
        <v>0</v>
      </c>
      <c r="M224" s="177">
        <f t="shared" si="17"/>
        <v>0</v>
      </c>
      <c r="N224" s="180">
        <v>21</v>
      </c>
      <c r="O224" s="181">
        <v>32</v>
      </c>
      <c r="P224" s="182" t="s">
        <v>111</v>
      </c>
    </row>
    <row r="225" spans="1:16" s="13" customFormat="1" ht="13.5" customHeight="1">
      <c r="A225" s="162">
        <v>140</v>
      </c>
      <c r="B225" s="162" t="s">
        <v>106</v>
      </c>
      <c r="C225" s="162" t="s">
        <v>523</v>
      </c>
      <c r="D225" s="184" t="s">
        <v>536</v>
      </c>
      <c r="E225" s="163" t="s">
        <v>537</v>
      </c>
      <c r="F225" s="162" t="s">
        <v>110</v>
      </c>
      <c r="G225" s="164">
        <v>12</v>
      </c>
      <c r="H225" s="165"/>
      <c r="I225" s="165">
        <f t="shared" si="15"/>
        <v>0</v>
      </c>
      <c r="J225" s="166">
        <v>0</v>
      </c>
      <c r="K225" s="164">
        <f t="shared" si="16"/>
        <v>0</v>
      </c>
      <c r="L225" s="166">
        <v>0.0018</v>
      </c>
      <c r="M225" s="164">
        <f t="shared" si="17"/>
        <v>0.0216</v>
      </c>
      <c r="N225" s="167">
        <v>21</v>
      </c>
      <c r="O225" s="168">
        <v>16</v>
      </c>
      <c r="P225" s="13" t="s">
        <v>111</v>
      </c>
    </row>
    <row r="226" spans="1:16" s="13" customFormat="1" ht="13.5" customHeight="1">
      <c r="A226" s="162">
        <v>141</v>
      </c>
      <c r="B226" s="162" t="s">
        <v>106</v>
      </c>
      <c r="C226" s="162" t="s">
        <v>523</v>
      </c>
      <c r="D226" s="184" t="s">
        <v>538</v>
      </c>
      <c r="E226" s="163" t="s">
        <v>539</v>
      </c>
      <c r="F226" s="162" t="s">
        <v>110</v>
      </c>
      <c r="G226" s="164">
        <v>3</v>
      </c>
      <c r="H226" s="165"/>
      <c r="I226" s="165">
        <f t="shared" si="15"/>
        <v>0</v>
      </c>
      <c r="J226" s="166">
        <v>0.00045</v>
      </c>
      <c r="K226" s="164">
        <f t="shared" si="16"/>
        <v>0.00135</v>
      </c>
      <c r="L226" s="166">
        <v>0</v>
      </c>
      <c r="M226" s="164">
        <f t="shared" si="17"/>
        <v>0</v>
      </c>
      <c r="N226" s="167">
        <v>21</v>
      </c>
      <c r="O226" s="168">
        <v>16</v>
      </c>
      <c r="P226" s="13" t="s">
        <v>111</v>
      </c>
    </row>
    <row r="227" spans="1:16" s="13" customFormat="1" ht="13.5" customHeight="1">
      <c r="A227" s="175">
        <v>142</v>
      </c>
      <c r="B227" s="175" t="s">
        <v>160</v>
      </c>
      <c r="C227" s="175" t="s">
        <v>161</v>
      </c>
      <c r="D227" s="189" t="s">
        <v>540</v>
      </c>
      <c r="E227" s="176" t="s">
        <v>541</v>
      </c>
      <c r="F227" s="175" t="s">
        <v>110</v>
      </c>
      <c r="G227" s="177">
        <v>3</v>
      </c>
      <c r="H227" s="178"/>
      <c r="I227" s="178">
        <f t="shared" si="15"/>
        <v>0</v>
      </c>
      <c r="J227" s="179">
        <v>0.016</v>
      </c>
      <c r="K227" s="177">
        <f t="shared" si="16"/>
        <v>0.048</v>
      </c>
      <c r="L227" s="179">
        <v>0</v>
      </c>
      <c r="M227" s="177">
        <f t="shared" si="17"/>
        <v>0</v>
      </c>
      <c r="N227" s="180">
        <v>21</v>
      </c>
      <c r="O227" s="181">
        <v>32</v>
      </c>
      <c r="P227" s="182" t="s">
        <v>111</v>
      </c>
    </row>
    <row r="228" spans="1:16" s="13" customFormat="1" ht="13.5" customHeight="1">
      <c r="A228" s="162">
        <v>143</v>
      </c>
      <c r="B228" s="162" t="s">
        <v>106</v>
      </c>
      <c r="C228" s="162" t="s">
        <v>523</v>
      </c>
      <c r="D228" s="184" t="s">
        <v>542</v>
      </c>
      <c r="E228" s="163" t="s">
        <v>543</v>
      </c>
      <c r="F228" s="162" t="s">
        <v>110</v>
      </c>
      <c r="G228" s="164">
        <v>3</v>
      </c>
      <c r="H228" s="165"/>
      <c r="I228" s="165">
        <f t="shared" si="15"/>
        <v>0</v>
      </c>
      <c r="J228" s="166">
        <v>0</v>
      </c>
      <c r="K228" s="164">
        <f t="shared" si="16"/>
        <v>0</v>
      </c>
      <c r="L228" s="166">
        <v>0</v>
      </c>
      <c r="M228" s="164">
        <f t="shared" si="17"/>
        <v>0</v>
      </c>
      <c r="N228" s="167">
        <v>21</v>
      </c>
      <c r="O228" s="168">
        <v>16</v>
      </c>
      <c r="P228" s="13" t="s">
        <v>111</v>
      </c>
    </row>
    <row r="229" spans="1:16" s="13" customFormat="1" ht="13.5" customHeight="1">
      <c r="A229" s="175">
        <v>144</v>
      </c>
      <c r="B229" s="175" t="s">
        <v>160</v>
      </c>
      <c r="C229" s="175" t="s">
        <v>161</v>
      </c>
      <c r="D229" s="189" t="s">
        <v>544</v>
      </c>
      <c r="E229" s="176" t="s">
        <v>545</v>
      </c>
      <c r="F229" s="175" t="s">
        <v>110</v>
      </c>
      <c r="G229" s="177">
        <v>3</v>
      </c>
      <c r="H229" s="178"/>
      <c r="I229" s="178">
        <f t="shared" si="15"/>
        <v>0</v>
      </c>
      <c r="J229" s="179">
        <v>0.00108</v>
      </c>
      <c r="K229" s="177">
        <f t="shared" si="16"/>
        <v>0.00324</v>
      </c>
      <c r="L229" s="179">
        <v>0</v>
      </c>
      <c r="M229" s="177">
        <f t="shared" si="17"/>
        <v>0</v>
      </c>
      <c r="N229" s="180">
        <v>21</v>
      </c>
      <c r="O229" s="181">
        <v>32</v>
      </c>
      <c r="P229" s="182" t="s">
        <v>111</v>
      </c>
    </row>
    <row r="230" spans="1:16" s="13" customFormat="1" ht="13.5" customHeight="1">
      <c r="A230" s="162">
        <v>145</v>
      </c>
      <c r="B230" s="162" t="s">
        <v>106</v>
      </c>
      <c r="C230" s="162" t="s">
        <v>546</v>
      </c>
      <c r="D230" s="184" t="s">
        <v>547</v>
      </c>
      <c r="E230" s="163" t="s">
        <v>548</v>
      </c>
      <c r="F230" s="162" t="s">
        <v>115</v>
      </c>
      <c r="G230" s="164">
        <v>48.66</v>
      </c>
      <c r="H230" s="165"/>
      <c r="I230" s="165">
        <f t="shared" si="15"/>
        <v>0</v>
      </c>
      <c r="J230" s="166">
        <v>0</v>
      </c>
      <c r="K230" s="164">
        <f t="shared" si="16"/>
        <v>0</v>
      </c>
      <c r="L230" s="166">
        <v>0.018</v>
      </c>
      <c r="M230" s="164">
        <f t="shared" si="17"/>
        <v>0.8758799999999999</v>
      </c>
      <c r="N230" s="167">
        <v>21</v>
      </c>
      <c r="O230" s="168">
        <v>16</v>
      </c>
      <c r="P230" s="13" t="s">
        <v>111</v>
      </c>
    </row>
    <row r="231" spans="4:19" s="13" customFormat="1" ht="15.75" customHeight="1">
      <c r="D231" s="169"/>
      <c r="E231" s="170" t="s">
        <v>549</v>
      </c>
      <c r="G231" s="171">
        <v>16.8</v>
      </c>
      <c r="P231" s="169" t="s">
        <v>111</v>
      </c>
      <c r="Q231" s="169" t="s">
        <v>111</v>
      </c>
      <c r="R231" s="169" t="s">
        <v>117</v>
      </c>
      <c r="S231" s="169" t="s">
        <v>102</v>
      </c>
    </row>
    <row r="232" spans="4:19" s="13" customFormat="1" ht="15.75" customHeight="1">
      <c r="D232" s="169"/>
      <c r="E232" s="170" t="s">
        <v>550</v>
      </c>
      <c r="G232" s="171">
        <v>16.8</v>
      </c>
      <c r="P232" s="169" t="s">
        <v>111</v>
      </c>
      <c r="Q232" s="169" t="s">
        <v>111</v>
      </c>
      <c r="R232" s="169" t="s">
        <v>117</v>
      </c>
      <c r="S232" s="169" t="s">
        <v>102</v>
      </c>
    </row>
    <row r="233" spans="4:19" s="13" customFormat="1" ht="15.75" customHeight="1">
      <c r="D233" s="169"/>
      <c r="E233" s="170" t="s">
        <v>551</v>
      </c>
      <c r="G233" s="171">
        <v>15.06</v>
      </c>
      <c r="P233" s="169" t="s">
        <v>111</v>
      </c>
      <c r="Q233" s="169" t="s">
        <v>111</v>
      </c>
      <c r="R233" s="169" t="s">
        <v>117</v>
      </c>
      <c r="S233" s="169" t="s">
        <v>102</v>
      </c>
    </row>
    <row r="234" spans="4:19" s="13" customFormat="1" ht="15.75" customHeight="1">
      <c r="D234" s="172"/>
      <c r="E234" s="173" t="s">
        <v>118</v>
      </c>
      <c r="G234" s="174">
        <v>48.66</v>
      </c>
      <c r="P234" s="172" t="s">
        <v>111</v>
      </c>
      <c r="Q234" s="172" t="s">
        <v>119</v>
      </c>
      <c r="R234" s="172" t="s">
        <v>117</v>
      </c>
      <c r="S234" s="172" t="s">
        <v>105</v>
      </c>
    </row>
    <row r="235" spans="1:16" s="13" customFormat="1" ht="13.5" customHeight="1">
      <c r="A235" s="162">
        <v>146</v>
      </c>
      <c r="B235" s="162" t="s">
        <v>106</v>
      </c>
      <c r="C235" s="162" t="s">
        <v>523</v>
      </c>
      <c r="D235" s="184" t="s">
        <v>552</v>
      </c>
      <c r="E235" s="163" t="s">
        <v>553</v>
      </c>
      <c r="F235" s="162" t="s">
        <v>44</v>
      </c>
      <c r="G235" s="164">
        <v>2116.244</v>
      </c>
      <c r="H235" s="165"/>
      <c r="I235" s="165">
        <f>ROUND(G235*H235,2)</f>
        <v>0</v>
      </c>
      <c r="J235" s="166">
        <v>0</v>
      </c>
      <c r="K235" s="164">
        <f>G235*J235</f>
        <v>0</v>
      </c>
      <c r="L235" s="166">
        <v>0</v>
      </c>
      <c r="M235" s="164">
        <f>G235*L235</f>
        <v>0</v>
      </c>
      <c r="N235" s="167">
        <v>21</v>
      </c>
      <c r="O235" s="168">
        <v>16</v>
      </c>
      <c r="P235" s="13" t="s">
        <v>111</v>
      </c>
    </row>
    <row r="236" spans="2:16" s="135" customFormat="1" ht="12.75" customHeight="1">
      <c r="B236" s="140" t="s">
        <v>61</v>
      </c>
      <c r="D236" s="141" t="s">
        <v>554</v>
      </c>
      <c r="E236" s="141" t="s">
        <v>555</v>
      </c>
      <c r="I236" s="142">
        <f>SUM(I237:I241)</f>
        <v>0</v>
      </c>
      <c r="K236" s="143">
        <f>SUM(K237:K241)</f>
        <v>1.4603600199999998</v>
      </c>
      <c r="M236" s="143">
        <f>SUM(M237:M241)</f>
        <v>0</v>
      </c>
      <c r="P236" s="141" t="s">
        <v>105</v>
      </c>
    </row>
    <row r="237" spans="1:16" s="13" customFormat="1" ht="13.5" customHeight="1">
      <c r="A237" s="162">
        <v>147</v>
      </c>
      <c r="B237" s="162" t="s">
        <v>106</v>
      </c>
      <c r="C237" s="162" t="s">
        <v>554</v>
      </c>
      <c r="D237" s="184" t="s">
        <v>556</v>
      </c>
      <c r="E237" s="163" t="s">
        <v>557</v>
      </c>
      <c r="F237" s="162" t="s">
        <v>115</v>
      </c>
      <c r="G237" s="164">
        <v>62.111</v>
      </c>
      <c r="H237" s="165"/>
      <c r="I237" s="165">
        <f>ROUND(G237*H237,2)</f>
        <v>0</v>
      </c>
      <c r="J237" s="166">
        <v>0.00422</v>
      </c>
      <c r="K237" s="164">
        <f>G237*J237</f>
        <v>0.26210841999999995</v>
      </c>
      <c r="L237" s="166">
        <v>0</v>
      </c>
      <c r="M237" s="164">
        <f>G237*L237</f>
        <v>0</v>
      </c>
      <c r="N237" s="167">
        <v>21</v>
      </c>
      <c r="O237" s="168">
        <v>16</v>
      </c>
      <c r="P237" s="13" t="s">
        <v>111</v>
      </c>
    </row>
    <row r="238" spans="4:19" s="13" customFormat="1" ht="15.75" customHeight="1">
      <c r="D238" s="169"/>
      <c r="E238" s="170" t="s">
        <v>141</v>
      </c>
      <c r="G238" s="171">
        <v>62.111</v>
      </c>
      <c r="P238" s="169" t="s">
        <v>111</v>
      </c>
      <c r="Q238" s="169" t="s">
        <v>111</v>
      </c>
      <c r="R238" s="169" t="s">
        <v>117</v>
      </c>
      <c r="S238" s="169" t="s">
        <v>105</v>
      </c>
    </row>
    <row r="239" spans="1:16" s="13" customFormat="1" ht="13.5" customHeight="1">
      <c r="A239" s="162">
        <v>148</v>
      </c>
      <c r="B239" s="162" t="s">
        <v>106</v>
      </c>
      <c r="C239" s="162" t="s">
        <v>554</v>
      </c>
      <c r="D239" s="184" t="s">
        <v>558</v>
      </c>
      <c r="E239" s="163" t="s">
        <v>559</v>
      </c>
      <c r="F239" s="162" t="s">
        <v>115</v>
      </c>
      <c r="G239" s="164">
        <v>62.111</v>
      </c>
      <c r="H239" s="165"/>
      <c r="I239" s="165">
        <f>ROUND(G239*H239,2)</f>
        <v>0</v>
      </c>
      <c r="J239" s="166">
        <v>0</v>
      </c>
      <c r="K239" s="164">
        <f>G239*J239</f>
        <v>0</v>
      </c>
      <c r="L239" s="166">
        <v>0</v>
      </c>
      <c r="M239" s="164">
        <f>G239*L239</f>
        <v>0</v>
      </c>
      <c r="N239" s="167">
        <v>21</v>
      </c>
      <c r="O239" s="168">
        <v>16</v>
      </c>
      <c r="P239" s="13" t="s">
        <v>111</v>
      </c>
    </row>
    <row r="240" spans="1:16" s="13" customFormat="1" ht="13.5" customHeight="1">
      <c r="A240" s="175">
        <v>149</v>
      </c>
      <c r="B240" s="175" t="s">
        <v>160</v>
      </c>
      <c r="C240" s="175" t="s">
        <v>161</v>
      </c>
      <c r="D240" s="189" t="s">
        <v>560</v>
      </c>
      <c r="E240" s="176" t="s">
        <v>561</v>
      </c>
      <c r="F240" s="175" t="s">
        <v>115</v>
      </c>
      <c r="G240" s="177">
        <v>65.838</v>
      </c>
      <c r="H240" s="178"/>
      <c r="I240" s="178">
        <f>ROUND(G240*H240,2)</f>
        <v>0</v>
      </c>
      <c r="J240" s="179">
        <v>0.0182</v>
      </c>
      <c r="K240" s="177">
        <f>G240*J240</f>
        <v>1.1982515999999999</v>
      </c>
      <c r="L240" s="179">
        <v>0</v>
      </c>
      <c r="M240" s="177">
        <f>G240*L240</f>
        <v>0</v>
      </c>
      <c r="N240" s="180">
        <v>21</v>
      </c>
      <c r="O240" s="181">
        <v>32</v>
      </c>
      <c r="P240" s="182" t="s">
        <v>111</v>
      </c>
    </row>
    <row r="241" spans="1:16" s="13" customFormat="1" ht="13.5" customHeight="1">
      <c r="A241" s="162">
        <v>150</v>
      </c>
      <c r="B241" s="162" t="s">
        <v>106</v>
      </c>
      <c r="C241" s="162" t="s">
        <v>554</v>
      </c>
      <c r="D241" s="184" t="s">
        <v>562</v>
      </c>
      <c r="E241" s="163" t="s">
        <v>563</v>
      </c>
      <c r="F241" s="162" t="s">
        <v>44</v>
      </c>
      <c r="G241" s="164">
        <v>409.654</v>
      </c>
      <c r="H241" s="165"/>
      <c r="I241" s="165">
        <f>ROUND(G241*H241,2)</f>
        <v>0</v>
      </c>
      <c r="J241" s="166">
        <v>0</v>
      </c>
      <c r="K241" s="164">
        <f>G241*J241</f>
        <v>0</v>
      </c>
      <c r="L241" s="166">
        <v>0</v>
      </c>
      <c r="M241" s="164">
        <f>G241*L241</f>
        <v>0</v>
      </c>
      <c r="N241" s="167">
        <v>21</v>
      </c>
      <c r="O241" s="168">
        <v>16</v>
      </c>
      <c r="P241" s="13" t="s">
        <v>111</v>
      </c>
    </row>
    <row r="242" spans="2:16" s="135" customFormat="1" ht="12.75" customHeight="1">
      <c r="B242" s="140" t="s">
        <v>61</v>
      </c>
      <c r="D242" s="141" t="s">
        <v>564</v>
      </c>
      <c r="E242" s="141" t="s">
        <v>565</v>
      </c>
      <c r="I242" s="142">
        <f>SUM(I243:I253)</f>
        <v>0</v>
      </c>
      <c r="K242" s="143">
        <f>SUM(K243:K253)</f>
        <v>3.16087126</v>
      </c>
      <c r="M242" s="143">
        <f>SUM(M243:M253)</f>
        <v>0</v>
      </c>
      <c r="P242" s="141" t="s">
        <v>105</v>
      </c>
    </row>
    <row r="243" spans="1:16" s="13" customFormat="1" ht="24" customHeight="1">
      <c r="A243" s="162">
        <v>151</v>
      </c>
      <c r="B243" s="162" t="s">
        <v>106</v>
      </c>
      <c r="C243" s="162" t="s">
        <v>564</v>
      </c>
      <c r="D243" s="184" t="s">
        <v>566</v>
      </c>
      <c r="E243" s="163" t="s">
        <v>567</v>
      </c>
      <c r="F243" s="162" t="s">
        <v>115</v>
      </c>
      <c r="G243" s="164">
        <v>187.678</v>
      </c>
      <c r="H243" s="165"/>
      <c r="I243" s="165">
        <f>ROUND(G243*H243,2)</f>
        <v>0</v>
      </c>
      <c r="J243" s="166">
        <v>0.003</v>
      </c>
      <c r="K243" s="164">
        <f>G243*J243</f>
        <v>0.563034</v>
      </c>
      <c r="L243" s="166">
        <v>0</v>
      </c>
      <c r="M243" s="164">
        <f>G243*L243</f>
        <v>0</v>
      </c>
      <c r="N243" s="167">
        <v>21</v>
      </c>
      <c r="O243" s="168">
        <v>16</v>
      </c>
      <c r="P243" s="13" t="s">
        <v>111</v>
      </c>
    </row>
    <row r="244" spans="4:19" s="13" customFormat="1" ht="13.5" customHeight="1">
      <c r="D244" s="169"/>
      <c r="E244" s="170" t="s">
        <v>568</v>
      </c>
      <c r="G244" s="171">
        <v>68.002</v>
      </c>
      <c r="P244" s="169" t="s">
        <v>111</v>
      </c>
      <c r="Q244" s="169" t="s">
        <v>111</v>
      </c>
      <c r="R244" s="169" t="s">
        <v>117</v>
      </c>
      <c r="S244" s="169" t="s">
        <v>102</v>
      </c>
    </row>
    <row r="245" spans="4:19" s="13" customFormat="1" ht="15.75" customHeight="1">
      <c r="D245" s="169"/>
      <c r="E245" s="170" t="s">
        <v>569</v>
      </c>
      <c r="G245" s="171">
        <v>68.002</v>
      </c>
      <c r="P245" s="169" t="s">
        <v>111</v>
      </c>
      <c r="Q245" s="169" t="s">
        <v>111</v>
      </c>
      <c r="R245" s="169" t="s">
        <v>117</v>
      </c>
      <c r="S245" s="169" t="s">
        <v>102</v>
      </c>
    </row>
    <row r="246" spans="4:19" s="13" customFormat="1" ht="15.75" customHeight="1">
      <c r="D246" s="169"/>
      <c r="E246" s="170" t="s">
        <v>570</v>
      </c>
      <c r="G246" s="171">
        <v>51.674</v>
      </c>
      <c r="P246" s="169" t="s">
        <v>111</v>
      </c>
      <c r="Q246" s="169" t="s">
        <v>111</v>
      </c>
      <c r="R246" s="169" t="s">
        <v>117</v>
      </c>
      <c r="S246" s="169" t="s">
        <v>102</v>
      </c>
    </row>
    <row r="247" spans="4:19" s="13" customFormat="1" ht="15.75" customHeight="1">
      <c r="D247" s="172"/>
      <c r="E247" s="173" t="s">
        <v>118</v>
      </c>
      <c r="G247" s="174">
        <v>187.678</v>
      </c>
      <c r="P247" s="172" t="s">
        <v>111</v>
      </c>
      <c r="Q247" s="172" t="s">
        <v>119</v>
      </c>
      <c r="R247" s="172" t="s">
        <v>117</v>
      </c>
      <c r="S247" s="172" t="s">
        <v>105</v>
      </c>
    </row>
    <row r="248" spans="1:16" s="13" customFormat="1" ht="13.5" customHeight="1">
      <c r="A248" s="175">
        <v>152</v>
      </c>
      <c r="B248" s="175" t="s">
        <v>160</v>
      </c>
      <c r="C248" s="175" t="s">
        <v>161</v>
      </c>
      <c r="D248" s="189" t="s">
        <v>571</v>
      </c>
      <c r="E248" s="176" t="s">
        <v>572</v>
      </c>
      <c r="F248" s="175" t="s">
        <v>115</v>
      </c>
      <c r="G248" s="177">
        <v>195.185</v>
      </c>
      <c r="H248" s="178"/>
      <c r="I248" s="178">
        <f>ROUND(G248*H248,2)</f>
        <v>0</v>
      </c>
      <c r="J248" s="179">
        <v>0.0126</v>
      </c>
      <c r="K248" s="177">
        <f>G248*J248</f>
        <v>2.459331</v>
      </c>
      <c r="L248" s="179">
        <v>0</v>
      </c>
      <c r="M248" s="177">
        <f>G248*L248</f>
        <v>0</v>
      </c>
      <c r="N248" s="180">
        <v>21</v>
      </c>
      <c r="O248" s="181">
        <v>32</v>
      </c>
      <c r="P248" s="182" t="s">
        <v>111</v>
      </c>
    </row>
    <row r="249" spans="1:16" s="13" customFormat="1" ht="13.5" customHeight="1">
      <c r="A249" s="162">
        <v>153</v>
      </c>
      <c r="B249" s="162" t="s">
        <v>106</v>
      </c>
      <c r="C249" s="162" t="s">
        <v>564</v>
      </c>
      <c r="D249" s="184" t="s">
        <v>573</v>
      </c>
      <c r="E249" s="163" t="s">
        <v>574</v>
      </c>
      <c r="F249" s="162" t="s">
        <v>115</v>
      </c>
      <c r="G249" s="164">
        <v>187.678</v>
      </c>
      <c r="H249" s="165"/>
      <c r="I249" s="165">
        <f>ROUND(G249*H249,2)</f>
        <v>0</v>
      </c>
      <c r="J249" s="166">
        <v>0</v>
      </c>
      <c r="K249" s="164">
        <f>G249*J249</f>
        <v>0</v>
      </c>
      <c r="L249" s="166">
        <v>0</v>
      </c>
      <c r="M249" s="164">
        <f>G249*L249</f>
        <v>0</v>
      </c>
      <c r="N249" s="167">
        <v>21</v>
      </c>
      <c r="O249" s="168">
        <v>16</v>
      </c>
      <c r="P249" s="13" t="s">
        <v>111</v>
      </c>
    </row>
    <row r="250" spans="1:16" s="13" customFormat="1" ht="13.5" customHeight="1">
      <c r="A250" s="162">
        <v>154</v>
      </c>
      <c r="B250" s="162" t="s">
        <v>106</v>
      </c>
      <c r="C250" s="162" t="s">
        <v>564</v>
      </c>
      <c r="D250" s="184" t="s">
        <v>575</v>
      </c>
      <c r="E250" s="163" t="s">
        <v>576</v>
      </c>
      <c r="F250" s="162" t="s">
        <v>115</v>
      </c>
      <c r="G250" s="164">
        <v>187.678</v>
      </c>
      <c r="H250" s="165"/>
      <c r="I250" s="165">
        <f>ROUND(G250*H250,2)</f>
        <v>0</v>
      </c>
      <c r="J250" s="166">
        <v>0.00027</v>
      </c>
      <c r="K250" s="164">
        <f>G250*J250</f>
        <v>0.05067306</v>
      </c>
      <c r="L250" s="166">
        <v>0</v>
      </c>
      <c r="M250" s="164">
        <f>G250*L250</f>
        <v>0</v>
      </c>
      <c r="N250" s="167">
        <v>21</v>
      </c>
      <c r="O250" s="168">
        <v>16</v>
      </c>
      <c r="P250" s="13" t="s">
        <v>111</v>
      </c>
    </row>
    <row r="251" spans="1:16" s="13" customFormat="1" ht="13.5" customHeight="1">
      <c r="A251" s="162">
        <v>155</v>
      </c>
      <c r="B251" s="162" t="s">
        <v>106</v>
      </c>
      <c r="C251" s="162" t="s">
        <v>564</v>
      </c>
      <c r="D251" s="184" t="s">
        <v>577</v>
      </c>
      <c r="E251" s="163" t="s">
        <v>578</v>
      </c>
      <c r="F251" s="162" t="s">
        <v>292</v>
      </c>
      <c r="G251" s="164">
        <v>337.82</v>
      </c>
      <c r="H251" s="165"/>
      <c r="I251" s="165">
        <f>ROUND(G251*H251,2)</f>
        <v>0</v>
      </c>
      <c r="J251" s="166">
        <v>0.00026</v>
      </c>
      <c r="K251" s="164">
        <f>G251*J251</f>
        <v>0.08783319999999999</v>
      </c>
      <c r="L251" s="166">
        <v>0</v>
      </c>
      <c r="M251" s="164">
        <f>G251*L251</f>
        <v>0</v>
      </c>
      <c r="N251" s="167">
        <v>21</v>
      </c>
      <c r="O251" s="168">
        <v>16</v>
      </c>
      <c r="P251" s="13" t="s">
        <v>111</v>
      </c>
    </row>
    <row r="252" spans="4:19" s="13" customFormat="1" ht="13.5" customHeight="1">
      <c r="D252" s="169"/>
      <c r="E252" s="170" t="s">
        <v>579</v>
      </c>
      <c r="G252" s="171">
        <v>337.82</v>
      </c>
      <c r="P252" s="169" t="s">
        <v>111</v>
      </c>
      <c r="Q252" s="169" t="s">
        <v>111</v>
      </c>
      <c r="R252" s="169" t="s">
        <v>117</v>
      </c>
      <c r="S252" s="169" t="s">
        <v>105</v>
      </c>
    </row>
    <row r="253" spans="1:16" s="13" customFormat="1" ht="13.5" customHeight="1">
      <c r="A253" s="162">
        <v>156</v>
      </c>
      <c r="B253" s="162" t="s">
        <v>106</v>
      </c>
      <c r="C253" s="162" t="s">
        <v>564</v>
      </c>
      <c r="D253" s="184" t="s">
        <v>580</v>
      </c>
      <c r="E253" s="163" t="s">
        <v>581</v>
      </c>
      <c r="F253" s="162" t="s">
        <v>44</v>
      </c>
      <c r="G253" s="164">
        <v>1376.336</v>
      </c>
      <c r="H253" s="165"/>
      <c r="I253" s="165">
        <f>ROUND(G253*H253,2)</f>
        <v>0</v>
      </c>
      <c r="J253" s="166">
        <v>0</v>
      </c>
      <c r="K253" s="164">
        <f>G253*J253</f>
        <v>0</v>
      </c>
      <c r="L253" s="166">
        <v>0</v>
      </c>
      <c r="M253" s="164">
        <f>G253*L253</f>
        <v>0</v>
      </c>
      <c r="N253" s="167">
        <v>21</v>
      </c>
      <c r="O253" s="168">
        <v>16</v>
      </c>
      <c r="P253" s="13" t="s">
        <v>111</v>
      </c>
    </row>
    <row r="254" spans="2:16" s="135" customFormat="1" ht="12.75" customHeight="1">
      <c r="B254" s="140" t="s">
        <v>61</v>
      </c>
      <c r="D254" s="141" t="s">
        <v>582</v>
      </c>
      <c r="E254" s="141" t="s">
        <v>583</v>
      </c>
      <c r="I254" s="142">
        <f>SUM(I255:I263)</f>
        <v>0</v>
      </c>
      <c r="K254" s="143">
        <f>SUM(K255:K263)</f>
        <v>0.00698888</v>
      </c>
      <c r="M254" s="143">
        <f>SUM(M255:M263)</f>
        <v>0</v>
      </c>
      <c r="P254" s="141" t="s">
        <v>105</v>
      </c>
    </row>
    <row r="255" spans="1:16" s="13" customFormat="1" ht="23.25" customHeight="1">
      <c r="A255" s="162">
        <v>157</v>
      </c>
      <c r="B255" s="162" t="s">
        <v>106</v>
      </c>
      <c r="C255" s="162" t="s">
        <v>582</v>
      </c>
      <c r="D255" s="184" t="s">
        <v>584</v>
      </c>
      <c r="E255" s="163" t="s">
        <v>585</v>
      </c>
      <c r="F255" s="162" t="s">
        <v>115</v>
      </c>
      <c r="G255" s="164">
        <v>25</v>
      </c>
      <c r="H255" s="165"/>
      <c r="I255" s="165">
        <f>ROUND(G255*H255,2)</f>
        <v>0</v>
      </c>
      <c r="J255" s="166">
        <v>0.00023</v>
      </c>
      <c r="K255" s="164">
        <f>G255*J255</f>
        <v>0.00575</v>
      </c>
      <c r="L255" s="166">
        <v>0</v>
      </c>
      <c r="M255" s="164">
        <f>G255*L255</f>
        <v>0</v>
      </c>
      <c r="N255" s="167">
        <v>21</v>
      </c>
      <c r="O255" s="168">
        <v>16</v>
      </c>
      <c r="P255" s="13" t="s">
        <v>111</v>
      </c>
    </row>
    <row r="256" spans="4:19" s="13" customFormat="1" ht="15.75" customHeight="1">
      <c r="D256" s="169"/>
      <c r="E256" s="170" t="s">
        <v>586</v>
      </c>
      <c r="G256" s="171">
        <v>15.4</v>
      </c>
      <c r="P256" s="169" t="s">
        <v>111</v>
      </c>
      <c r="Q256" s="169" t="s">
        <v>111</v>
      </c>
      <c r="R256" s="169" t="s">
        <v>117</v>
      </c>
      <c r="S256" s="169" t="s">
        <v>102</v>
      </c>
    </row>
    <row r="257" spans="4:19" s="13" customFormat="1" ht="15.75" customHeight="1">
      <c r="D257" s="169"/>
      <c r="E257" s="170" t="s">
        <v>587</v>
      </c>
      <c r="G257" s="171">
        <v>9.6</v>
      </c>
      <c r="P257" s="169" t="s">
        <v>111</v>
      </c>
      <c r="Q257" s="169" t="s">
        <v>111</v>
      </c>
      <c r="R257" s="169" t="s">
        <v>117</v>
      </c>
      <c r="S257" s="169" t="s">
        <v>102</v>
      </c>
    </row>
    <row r="258" spans="4:19" s="13" customFormat="1" ht="15.75" customHeight="1">
      <c r="D258" s="172"/>
      <c r="E258" s="173" t="s">
        <v>118</v>
      </c>
      <c r="G258" s="174">
        <v>25</v>
      </c>
      <c r="P258" s="172" t="s">
        <v>111</v>
      </c>
      <c r="Q258" s="172" t="s">
        <v>119</v>
      </c>
      <c r="R258" s="172" t="s">
        <v>117</v>
      </c>
      <c r="S258" s="172" t="s">
        <v>105</v>
      </c>
    </row>
    <row r="259" spans="1:16" s="13" customFormat="1" ht="13.5" customHeight="1">
      <c r="A259" s="162">
        <v>158</v>
      </c>
      <c r="B259" s="162" t="s">
        <v>106</v>
      </c>
      <c r="C259" s="162" t="s">
        <v>582</v>
      </c>
      <c r="D259" s="184" t="s">
        <v>588</v>
      </c>
      <c r="E259" s="163" t="s">
        <v>589</v>
      </c>
      <c r="F259" s="162" t="s">
        <v>115</v>
      </c>
      <c r="G259" s="164">
        <v>123.888</v>
      </c>
      <c r="H259" s="165"/>
      <c r="I259" s="165">
        <f>ROUND(G259*H259,2)</f>
        <v>0</v>
      </c>
      <c r="J259" s="166">
        <v>1E-05</v>
      </c>
      <c r="K259" s="164">
        <f>G259*J259</f>
        <v>0.0012388800000000001</v>
      </c>
      <c r="L259" s="166">
        <v>0</v>
      </c>
      <c r="M259" s="164">
        <f>G259*L259</f>
        <v>0</v>
      </c>
      <c r="N259" s="167">
        <v>21</v>
      </c>
      <c r="O259" s="168">
        <v>16</v>
      </c>
      <c r="P259" s="13" t="s">
        <v>111</v>
      </c>
    </row>
    <row r="260" spans="4:19" s="13" customFormat="1" ht="13.5" customHeight="1">
      <c r="D260" s="169"/>
      <c r="E260" s="170" t="s">
        <v>590</v>
      </c>
      <c r="G260" s="171">
        <v>43.5</v>
      </c>
      <c r="P260" s="169" t="s">
        <v>111</v>
      </c>
      <c r="Q260" s="169" t="s">
        <v>111</v>
      </c>
      <c r="R260" s="169" t="s">
        <v>117</v>
      </c>
      <c r="S260" s="169" t="s">
        <v>102</v>
      </c>
    </row>
    <row r="261" spans="4:19" s="13" customFormat="1" ht="13.5" customHeight="1">
      <c r="D261" s="169"/>
      <c r="E261" s="170" t="s">
        <v>591</v>
      </c>
      <c r="G261" s="171">
        <v>43.5</v>
      </c>
      <c r="P261" s="169" t="s">
        <v>111</v>
      </c>
      <c r="Q261" s="169" t="s">
        <v>111</v>
      </c>
      <c r="R261" s="169" t="s">
        <v>117</v>
      </c>
      <c r="S261" s="169" t="s">
        <v>102</v>
      </c>
    </row>
    <row r="262" spans="4:19" s="13" customFormat="1" ht="13.5" customHeight="1">
      <c r="D262" s="169"/>
      <c r="E262" s="170" t="s">
        <v>592</v>
      </c>
      <c r="G262" s="171">
        <v>36.888</v>
      </c>
      <c r="P262" s="169" t="s">
        <v>111</v>
      </c>
      <c r="Q262" s="169" t="s">
        <v>111</v>
      </c>
      <c r="R262" s="169" t="s">
        <v>117</v>
      </c>
      <c r="S262" s="169" t="s">
        <v>102</v>
      </c>
    </row>
    <row r="263" spans="4:19" s="13" customFormat="1" ht="15.75" customHeight="1">
      <c r="D263" s="172"/>
      <c r="E263" s="173" t="s">
        <v>118</v>
      </c>
      <c r="G263" s="174">
        <v>123.888</v>
      </c>
      <c r="P263" s="172" t="s">
        <v>111</v>
      </c>
      <c r="Q263" s="172" t="s">
        <v>119</v>
      </c>
      <c r="R263" s="172" t="s">
        <v>117</v>
      </c>
      <c r="S263" s="172" t="s">
        <v>105</v>
      </c>
    </row>
    <row r="264" spans="2:16" s="135" customFormat="1" ht="12.75" customHeight="1">
      <c r="B264" s="140" t="s">
        <v>61</v>
      </c>
      <c r="D264" s="141" t="s">
        <v>593</v>
      </c>
      <c r="E264" s="141" t="s">
        <v>594</v>
      </c>
      <c r="I264" s="142">
        <f>SUM(I265:I285)</f>
        <v>0</v>
      </c>
      <c r="K264" s="143">
        <f>SUM(K265:K285)</f>
        <v>0.26827256</v>
      </c>
      <c r="M264" s="143">
        <f>SUM(M265:M285)</f>
        <v>0.07261719</v>
      </c>
      <c r="P264" s="141" t="s">
        <v>105</v>
      </c>
    </row>
    <row r="265" spans="1:16" s="13" customFormat="1" ht="13.5" customHeight="1">
      <c r="A265" s="162">
        <v>159</v>
      </c>
      <c r="B265" s="162" t="s">
        <v>106</v>
      </c>
      <c r="C265" s="162" t="s">
        <v>593</v>
      </c>
      <c r="D265" s="184" t="s">
        <v>595</v>
      </c>
      <c r="E265" s="163" t="s">
        <v>596</v>
      </c>
      <c r="F265" s="162" t="s">
        <v>115</v>
      </c>
      <c r="G265" s="164">
        <v>234.249</v>
      </c>
      <c r="H265" s="165"/>
      <c r="I265" s="165">
        <f>ROUND(G265*H265,2)</f>
        <v>0</v>
      </c>
      <c r="J265" s="166">
        <v>0.001</v>
      </c>
      <c r="K265" s="164">
        <f>G265*J265</f>
        <v>0.234249</v>
      </c>
      <c r="L265" s="166">
        <v>0.00031</v>
      </c>
      <c r="M265" s="164">
        <f>G265*L265</f>
        <v>0.07261719</v>
      </c>
      <c r="N265" s="167">
        <v>21</v>
      </c>
      <c r="O265" s="168">
        <v>16</v>
      </c>
      <c r="P265" s="13" t="s">
        <v>111</v>
      </c>
    </row>
    <row r="266" spans="4:19" s="13" customFormat="1" ht="15.75" customHeight="1">
      <c r="D266" s="169"/>
      <c r="E266" s="170" t="s">
        <v>597</v>
      </c>
      <c r="G266" s="171">
        <v>62.111</v>
      </c>
      <c r="P266" s="169" t="s">
        <v>111</v>
      </c>
      <c r="Q266" s="169" t="s">
        <v>111</v>
      </c>
      <c r="R266" s="169" t="s">
        <v>117</v>
      </c>
      <c r="S266" s="169" t="s">
        <v>102</v>
      </c>
    </row>
    <row r="267" spans="4:19" s="13" customFormat="1" ht="15.75" customHeight="1">
      <c r="D267" s="169"/>
      <c r="E267" s="170" t="s">
        <v>598</v>
      </c>
      <c r="G267" s="171">
        <v>118.436</v>
      </c>
      <c r="P267" s="169" t="s">
        <v>111</v>
      </c>
      <c r="Q267" s="169" t="s">
        <v>111</v>
      </c>
      <c r="R267" s="169" t="s">
        <v>117</v>
      </c>
      <c r="S267" s="169" t="s">
        <v>102</v>
      </c>
    </row>
    <row r="268" spans="4:19" s="13" customFormat="1" ht="15.75" customHeight="1">
      <c r="D268" s="169"/>
      <c r="E268" s="170" t="s">
        <v>599</v>
      </c>
      <c r="G268" s="171">
        <v>101.836</v>
      </c>
      <c r="P268" s="169" t="s">
        <v>111</v>
      </c>
      <c r="Q268" s="169" t="s">
        <v>111</v>
      </c>
      <c r="R268" s="169" t="s">
        <v>117</v>
      </c>
      <c r="S268" s="169" t="s">
        <v>102</v>
      </c>
    </row>
    <row r="269" spans="4:19" s="13" customFormat="1" ht="15.75" customHeight="1">
      <c r="D269" s="169"/>
      <c r="E269" s="170" t="s">
        <v>600</v>
      </c>
      <c r="G269" s="171">
        <v>75.754</v>
      </c>
      <c r="P269" s="169" t="s">
        <v>111</v>
      </c>
      <c r="Q269" s="169" t="s">
        <v>111</v>
      </c>
      <c r="R269" s="169" t="s">
        <v>117</v>
      </c>
      <c r="S269" s="169" t="s">
        <v>102</v>
      </c>
    </row>
    <row r="270" spans="4:19" s="13" customFormat="1" ht="15.75" customHeight="1">
      <c r="D270" s="169"/>
      <c r="E270" s="170" t="s">
        <v>601</v>
      </c>
      <c r="G270" s="171">
        <v>-123.888</v>
      </c>
      <c r="P270" s="169" t="s">
        <v>111</v>
      </c>
      <c r="Q270" s="169" t="s">
        <v>111</v>
      </c>
      <c r="R270" s="169" t="s">
        <v>117</v>
      </c>
      <c r="S270" s="169" t="s">
        <v>102</v>
      </c>
    </row>
    <row r="271" spans="4:19" s="13" customFormat="1" ht="15.75" customHeight="1">
      <c r="D271" s="172"/>
      <c r="E271" s="173" t="s">
        <v>118</v>
      </c>
      <c r="G271" s="174">
        <v>234.249</v>
      </c>
      <c r="P271" s="172" t="s">
        <v>111</v>
      </c>
      <c r="Q271" s="172" t="s">
        <v>119</v>
      </c>
      <c r="R271" s="172" t="s">
        <v>117</v>
      </c>
      <c r="S271" s="172" t="s">
        <v>105</v>
      </c>
    </row>
    <row r="272" spans="1:16" s="13" customFormat="1" ht="13.5" customHeight="1">
      <c r="A272" s="162">
        <v>160</v>
      </c>
      <c r="B272" s="162" t="s">
        <v>106</v>
      </c>
      <c r="C272" s="162" t="s">
        <v>593</v>
      </c>
      <c r="D272" s="184" t="s">
        <v>602</v>
      </c>
      <c r="E272" s="163" t="s">
        <v>603</v>
      </c>
      <c r="F272" s="162" t="s">
        <v>115</v>
      </c>
      <c r="G272" s="164">
        <v>100</v>
      </c>
      <c r="H272" s="165"/>
      <c r="I272" s="165">
        <f>ROUND(G272*H272,2)</f>
        <v>0</v>
      </c>
      <c r="J272" s="166">
        <v>0</v>
      </c>
      <c r="K272" s="164">
        <f>G272*J272</f>
        <v>0</v>
      </c>
      <c r="L272" s="166">
        <v>0</v>
      </c>
      <c r="M272" s="164">
        <f>G272*L272</f>
        <v>0</v>
      </c>
      <c r="N272" s="167">
        <v>21</v>
      </c>
      <c r="O272" s="168">
        <v>16</v>
      </c>
      <c r="P272" s="13" t="s">
        <v>111</v>
      </c>
    </row>
    <row r="273" spans="1:16" s="13" customFormat="1" ht="13.5" customHeight="1">
      <c r="A273" s="175">
        <v>161</v>
      </c>
      <c r="B273" s="175" t="s">
        <v>160</v>
      </c>
      <c r="C273" s="175" t="s">
        <v>161</v>
      </c>
      <c r="D273" s="189" t="s">
        <v>604</v>
      </c>
      <c r="E273" s="176" t="s">
        <v>605</v>
      </c>
      <c r="F273" s="175" t="s">
        <v>115</v>
      </c>
      <c r="G273" s="177">
        <v>105</v>
      </c>
      <c r="H273" s="178"/>
      <c r="I273" s="178">
        <f>ROUND(G273*H273,2)</f>
        <v>0</v>
      </c>
      <c r="J273" s="179">
        <v>1E-06</v>
      </c>
      <c r="K273" s="177">
        <f>G273*J273</f>
        <v>0.00010499999999999999</v>
      </c>
      <c r="L273" s="179">
        <v>0</v>
      </c>
      <c r="M273" s="177">
        <f>G273*L273</f>
        <v>0</v>
      </c>
      <c r="N273" s="180">
        <v>21</v>
      </c>
      <c r="O273" s="181">
        <v>32</v>
      </c>
      <c r="P273" s="182" t="s">
        <v>111</v>
      </c>
    </row>
    <row r="274" spans="1:16" s="13" customFormat="1" ht="24" customHeight="1">
      <c r="A274" s="162">
        <v>162</v>
      </c>
      <c r="B274" s="162" t="s">
        <v>106</v>
      </c>
      <c r="C274" s="162" t="s">
        <v>593</v>
      </c>
      <c r="D274" s="184" t="s">
        <v>606</v>
      </c>
      <c r="E274" s="163" t="s">
        <v>607</v>
      </c>
      <c r="F274" s="162" t="s">
        <v>115</v>
      </c>
      <c r="G274" s="164">
        <v>220.528</v>
      </c>
      <c r="H274" s="165"/>
      <c r="I274" s="165">
        <f>ROUND(G274*H274,2)</f>
        <v>0</v>
      </c>
      <c r="J274" s="166">
        <v>0.00013</v>
      </c>
      <c r="K274" s="164">
        <f>G274*J274</f>
        <v>0.028668639999999995</v>
      </c>
      <c r="L274" s="166">
        <v>0</v>
      </c>
      <c r="M274" s="164">
        <f>G274*L274</f>
        <v>0</v>
      </c>
      <c r="N274" s="167">
        <v>21</v>
      </c>
      <c r="O274" s="168">
        <v>16</v>
      </c>
      <c r="P274" s="13" t="s">
        <v>111</v>
      </c>
    </row>
    <row r="275" spans="4:19" s="13" customFormat="1" ht="15.75" customHeight="1">
      <c r="D275" s="169"/>
      <c r="E275" s="170" t="s">
        <v>608</v>
      </c>
      <c r="G275" s="171">
        <v>23.216</v>
      </c>
      <c r="P275" s="169" t="s">
        <v>111</v>
      </c>
      <c r="Q275" s="169" t="s">
        <v>111</v>
      </c>
      <c r="R275" s="169" t="s">
        <v>117</v>
      </c>
      <c r="S275" s="169" t="s">
        <v>102</v>
      </c>
    </row>
    <row r="276" spans="4:19" s="13" customFormat="1" ht="15.75" customHeight="1">
      <c r="D276" s="169"/>
      <c r="E276" s="170" t="s">
        <v>609</v>
      </c>
      <c r="G276" s="171">
        <v>23.216</v>
      </c>
      <c r="P276" s="169" t="s">
        <v>111</v>
      </c>
      <c r="Q276" s="169" t="s">
        <v>111</v>
      </c>
      <c r="R276" s="169" t="s">
        <v>117</v>
      </c>
      <c r="S276" s="169" t="s">
        <v>102</v>
      </c>
    </row>
    <row r="277" spans="4:19" s="13" customFormat="1" ht="15.75" customHeight="1">
      <c r="D277" s="169"/>
      <c r="E277" s="170" t="s">
        <v>610</v>
      </c>
      <c r="G277" s="171">
        <v>15.679</v>
      </c>
      <c r="P277" s="169" t="s">
        <v>111</v>
      </c>
      <c r="Q277" s="169" t="s">
        <v>111</v>
      </c>
      <c r="R277" s="169" t="s">
        <v>117</v>
      </c>
      <c r="S277" s="169" t="s">
        <v>102</v>
      </c>
    </row>
    <row r="278" spans="4:19" s="13" customFormat="1" ht="34.5" customHeight="1">
      <c r="D278" s="169"/>
      <c r="E278" s="170" t="s">
        <v>611</v>
      </c>
      <c r="G278" s="171">
        <v>158.417</v>
      </c>
      <c r="P278" s="169" t="s">
        <v>111</v>
      </c>
      <c r="Q278" s="169" t="s">
        <v>111</v>
      </c>
      <c r="R278" s="169" t="s">
        <v>117</v>
      </c>
      <c r="S278" s="169" t="s">
        <v>102</v>
      </c>
    </row>
    <row r="279" spans="4:19" s="13" customFormat="1" ht="15.75" customHeight="1">
      <c r="D279" s="172"/>
      <c r="E279" s="173" t="s">
        <v>118</v>
      </c>
      <c r="G279" s="174">
        <v>220.528</v>
      </c>
      <c r="P279" s="172" t="s">
        <v>111</v>
      </c>
      <c r="Q279" s="172" t="s">
        <v>119</v>
      </c>
      <c r="R279" s="172" t="s">
        <v>117</v>
      </c>
      <c r="S279" s="172" t="s">
        <v>105</v>
      </c>
    </row>
    <row r="280" spans="1:16" s="13" customFormat="1" ht="24" customHeight="1">
      <c r="A280" s="162">
        <v>163</v>
      </c>
      <c r="B280" s="162" t="s">
        <v>106</v>
      </c>
      <c r="C280" s="162" t="s">
        <v>593</v>
      </c>
      <c r="D280" s="184" t="s">
        <v>606</v>
      </c>
      <c r="E280" s="163" t="s">
        <v>607</v>
      </c>
      <c r="F280" s="162" t="s">
        <v>115</v>
      </c>
      <c r="G280" s="164">
        <v>20.192</v>
      </c>
      <c r="H280" s="165"/>
      <c r="I280" s="165">
        <f>ROUND(G280*H280,2)</f>
        <v>0</v>
      </c>
      <c r="J280" s="166">
        <v>0.00013</v>
      </c>
      <c r="K280" s="164">
        <f>G280*J280</f>
        <v>0.00262496</v>
      </c>
      <c r="L280" s="166">
        <v>0</v>
      </c>
      <c r="M280" s="164">
        <f>G280*L280</f>
        <v>0</v>
      </c>
      <c r="N280" s="167">
        <v>21</v>
      </c>
      <c r="O280" s="168">
        <v>16</v>
      </c>
      <c r="P280" s="13" t="s">
        <v>111</v>
      </c>
    </row>
    <row r="281" spans="4:19" s="13" customFormat="1" ht="15.75" customHeight="1">
      <c r="D281" s="169"/>
      <c r="E281" s="170" t="s">
        <v>612</v>
      </c>
      <c r="G281" s="171">
        <v>11.4</v>
      </c>
      <c r="P281" s="169" t="s">
        <v>111</v>
      </c>
      <c r="Q281" s="169" t="s">
        <v>111</v>
      </c>
      <c r="R281" s="169" t="s">
        <v>117</v>
      </c>
      <c r="S281" s="169" t="s">
        <v>102</v>
      </c>
    </row>
    <row r="282" spans="4:19" s="13" customFormat="1" ht="15.75" customHeight="1">
      <c r="D282" s="169"/>
      <c r="E282" s="170" t="s">
        <v>613</v>
      </c>
      <c r="G282" s="171">
        <v>8.4</v>
      </c>
      <c r="P282" s="169" t="s">
        <v>111</v>
      </c>
      <c r="Q282" s="169" t="s">
        <v>111</v>
      </c>
      <c r="R282" s="169" t="s">
        <v>117</v>
      </c>
      <c r="S282" s="169" t="s">
        <v>102</v>
      </c>
    </row>
    <row r="283" spans="4:19" s="13" customFormat="1" ht="15.75" customHeight="1">
      <c r="D283" s="169"/>
      <c r="E283" s="170" t="s">
        <v>614</v>
      </c>
      <c r="G283" s="171">
        <v>0.392</v>
      </c>
      <c r="P283" s="169" t="s">
        <v>111</v>
      </c>
      <c r="Q283" s="169" t="s">
        <v>111</v>
      </c>
      <c r="R283" s="169" t="s">
        <v>117</v>
      </c>
      <c r="S283" s="169" t="s">
        <v>102</v>
      </c>
    </row>
    <row r="284" spans="4:19" s="13" customFormat="1" ht="15.75" customHeight="1">
      <c r="D284" s="172"/>
      <c r="E284" s="173" t="s">
        <v>118</v>
      </c>
      <c r="G284" s="174">
        <v>20.192</v>
      </c>
      <c r="P284" s="172" t="s">
        <v>111</v>
      </c>
      <c r="Q284" s="172" t="s">
        <v>119</v>
      </c>
      <c r="R284" s="172" t="s">
        <v>117</v>
      </c>
      <c r="S284" s="172" t="s">
        <v>105</v>
      </c>
    </row>
    <row r="285" spans="1:16" s="13" customFormat="1" ht="13.5" customHeight="1">
      <c r="A285" s="162">
        <v>164</v>
      </c>
      <c r="B285" s="162" t="s">
        <v>106</v>
      </c>
      <c r="C285" s="162" t="s">
        <v>593</v>
      </c>
      <c r="D285" s="184" t="s">
        <v>615</v>
      </c>
      <c r="E285" s="163" t="s">
        <v>616</v>
      </c>
      <c r="F285" s="162" t="s">
        <v>115</v>
      </c>
      <c r="G285" s="164">
        <v>20.192</v>
      </c>
      <c r="H285" s="165"/>
      <c r="I285" s="165">
        <f>ROUND(G285*H285,2)</f>
        <v>0</v>
      </c>
      <c r="J285" s="166">
        <v>0.00013</v>
      </c>
      <c r="K285" s="164">
        <f>G285*J285</f>
        <v>0.00262496</v>
      </c>
      <c r="L285" s="166">
        <v>0</v>
      </c>
      <c r="M285" s="164">
        <f>G285*L285</f>
        <v>0</v>
      </c>
      <c r="N285" s="167">
        <v>21</v>
      </c>
      <c r="O285" s="168">
        <v>16</v>
      </c>
      <c r="P285" s="13" t="s">
        <v>111</v>
      </c>
    </row>
    <row r="286" spans="5:13" s="148" customFormat="1" ht="12.75" customHeight="1">
      <c r="E286" s="149" t="s">
        <v>85</v>
      </c>
      <c r="I286" s="150">
        <f>I14+I98</f>
        <v>0</v>
      </c>
      <c r="K286" s="151">
        <f>K14+K98</f>
        <v>15.302420559999998</v>
      </c>
      <c r="M286" s="151">
        <f>M14+M98</f>
        <v>17.246966190000002</v>
      </c>
    </row>
  </sheetData>
  <sheetProtection password="ECF0" sheet="1"/>
  <protectedRanges>
    <protectedRange sqref="H1:H65536" name="Oblast1"/>
  </protectedRanges>
  <printOptions horizontalCentered="1"/>
  <pageMargins left="0.1968503937007874" right="0.1968503937007874" top="0.1968503937007874" bottom="0.1968503937007874" header="0" footer="0"/>
  <pageSetup fitToHeight="999" fitToWidth="1" horizontalDpi="600" verticalDpi="600" orientation="portrait" paperSize="9" scale="76" r:id="rId1"/>
  <headerFooter alignWithMargins="0">
    <oddFooter>&amp;R&amp;8&amp;P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2013-12-17T13:46:31Z</cp:lastPrinted>
  <dcterms:created xsi:type="dcterms:W3CDTF">2013-09-22T14:03:48Z</dcterms:created>
  <dcterms:modified xsi:type="dcterms:W3CDTF">2013-12-17T13:47:17Z</dcterms:modified>
  <cp:category/>
  <cp:version/>
  <cp:contentType/>
  <cp:contentStatus/>
</cp:coreProperties>
</file>