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5235" windowWidth="7170" windowHeight="5250" tabRatio="917" activeTab="0"/>
  </bookViews>
  <sheets>
    <sheet name="Titul" sheetId="1" r:id="rId1"/>
    <sheet name="REKAPITULACE" sheetId="2" r:id="rId2"/>
    <sheet name="ARS" sheetId="3" r:id="rId3"/>
    <sheet name="VRN" sheetId="4" r:id="rId4"/>
    <sheet name="Hromosvod" sheetId="5" r:id="rId5"/>
  </sheets>
  <definedNames>
    <definedName name="_xlnm.Print_Area" localSheetId="0">'Titul'!$A$1:$I$47</definedName>
  </definedNames>
  <calcPr fullCalcOnLoad="1"/>
</workbook>
</file>

<file path=xl/sharedStrings.xml><?xml version="1.0" encoding="utf-8"?>
<sst xmlns="http://schemas.openxmlformats.org/spreadsheetml/2006/main" count="1599" uniqueCount="911">
  <si>
    <t>7666910124</t>
  </si>
  <si>
    <t>7666910125</t>
  </si>
  <si>
    <t>7666910126</t>
  </si>
  <si>
    <t>7666910127</t>
  </si>
  <si>
    <t>7666910128</t>
  </si>
  <si>
    <t>7666910129</t>
  </si>
  <si>
    <t>7666910131</t>
  </si>
  <si>
    <t>7666910132</t>
  </si>
  <si>
    <t>7666910140</t>
  </si>
  <si>
    <t>7666910150</t>
  </si>
  <si>
    <t>Demontáž reklamní tabule vel.5200x1300mm, vyčištění dutiny, zhodnocení stavu nosné konstrukce, oprava nosné konstrukce, izolace minerální vatou, zaklopení OSB deskou tl. 15 mm, natažení drátkové folie, osazení plechové tabule vč. systémových detailů</t>
  </si>
  <si>
    <t>253</t>
  </si>
  <si>
    <t>254</t>
  </si>
  <si>
    <t>255</t>
  </si>
  <si>
    <t>256</t>
  </si>
  <si>
    <t>257</t>
  </si>
  <si>
    <t>258</t>
  </si>
  <si>
    <t>259</t>
  </si>
  <si>
    <t xml:space="preserve">        </t>
  </si>
  <si>
    <t>___________________________________________________________________________</t>
  </si>
  <si>
    <t>m</t>
  </si>
  <si>
    <t>ks</t>
  </si>
  <si>
    <t>ZÁKLADNÍ ROZPOČTOVÉ NÁKLADY</t>
  </si>
  <si>
    <t>ARCHITEKTONICKO-STAVEBNÍ A KONSTRUKČNÍ ČÁST</t>
  </si>
  <si>
    <t>VEDLEJŠÍ ROZPOČTOVÉ NÁKLADY</t>
  </si>
  <si>
    <t>DAŇ Z PŘIDANÉ HODNOTY (21%)</t>
  </si>
  <si>
    <t>REKAPITULACE NÁKLADŮ</t>
  </si>
  <si>
    <t>MJ</t>
  </si>
  <si>
    <t>NÁKLADY DODAVATELE CELKEM (VČ.  DPH)</t>
  </si>
  <si>
    <t>NÁKLADY DODAVATELE CELKEM (BEZ DPH)</t>
  </si>
  <si>
    <t>Cena celkem</t>
  </si>
  <si>
    <t>VRN - Vedlejší rozpočtové náklady</t>
  </si>
  <si>
    <t>PČ</t>
  </si>
  <si>
    <t>Kód</t>
  </si>
  <si>
    <t>Popis</t>
  </si>
  <si>
    <t>Průzkumné, geodetické a projektové práce</t>
  </si>
  <si>
    <t>1</t>
  </si>
  <si>
    <t>Kč</t>
  </si>
  <si>
    <t>2</t>
  </si>
  <si>
    <t>5</t>
  </si>
  <si>
    <t>34</t>
  </si>
  <si>
    <t>013254000</t>
  </si>
  <si>
    <t>Dokumentace skutečného provedení stavby</t>
  </si>
  <si>
    <t>42</t>
  </si>
  <si>
    <t>43</t>
  </si>
  <si>
    <t>44</t>
  </si>
  <si>
    <t>45</t>
  </si>
  <si>
    <t>46</t>
  </si>
  <si>
    <t>47</t>
  </si>
  <si>
    <t>48</t>
  </si>
  <si>
    <t>49</t>
  </si>
  <si>
    <t>50</t>
  </si>
  <si>
    <t>51</t>
  </si>
  <si>
    <t>52</t>
  </si>
  <si>
    <t>Zařízení staveniště</t>
  </si>
  <si>
    <t>53</t>
  </si>
  <si>
    <t>54</t>
  </si>
  <si>
    <t>031203000</t>
  </si>
  <si>
    <t>Terénní úpravy pro zařízení staveniště</t>
  </si>
  <si>
    <t>55</t>
  </si>
  <si>
    <t>032103000</t>
  </si>
  <si>
    <t>Náklady na stavební buňky</t>
  </si>
  <si>
    <t>59</t>
  </si>
  <si>
    <t>032503000</t>
  </si>
  <si>
    <t>Skládky na staveništi</t>
  </si>
  <si>
    <t>60</t>
  </si>
  <si>
    <t>61</t>
  </si>
  <si>
    <t>032903000</t>
  </si>
  <si>
    <t>Náklady na provoz a údržbu vybavení staveniště</t>
  </si>
  <si>
    <t>62</t>
  </si>
  <si>
    <t>034103000</t>
  </si>
  <si>
    <t>Energie pro zařízení staveniště</t>
  </si>
  <si>
    <t>63</t>
  </si>
  <si>
    <t>034203000</t>
  </si>
  <si>
    <t>66</t>
  </si>
  <si>
    <t>69</t>
  </si>
  <si>
    <t>039103000</t>
  </si>
  <si>
    <t>Rozebrání, bourání a odvoz zařízení staveniště</t>
  </si>
  <si>
    <t>039203000</t>
  </si>
  <si>
    <t>Úprava terénu po zrušení zařízení staveniště</t>
  </si>
  <si>
    <t>Inženýrská činnost</t>
  </si>
  <si>
    <t>043194000</t>
  </si>
  <si>
    <t>045203000</t>
  </si>
  <si>
    <t>045303000</t>
  </si>
  <si>
    <t>Koordinační činnost</t>
  </si>
  <si>
    <t>Poznámka</t>
  </si>
  <si>
    <t>DPH</t>
  </si>
  <si>
    <t>J. Nh [h]</t>
  </si>
  <si>
    <t>Nh celkom [h]</t>
  </si>
  <si>
    <t>J. hmotnost
[t]</t>
  </si>
  <si>
    <t>Hmotnost
celkem [t]</t>
  </si>
  <si>
    <t>J. suť [t]</t>
  </si>
  <si>
    <t>Suť Celkem [t]</t>
  </si>
  <si>
    <t>D</t>
  </si>
  <si>
    <t>ROZPOCET</t>
  </si>
  <si>
    <t>základní</t>
  </si>
  <si>
    <t>16384</t>
  </si>
  <si>
    <t>K</t>
  </si>
  <si>
    <t>8192</t>
  </si>
  <si>
    <t>131072</t>
  </si>
  <si>
    <t>VRN - Vedlejší rozpočtové náklady celkem</t>
  </si>
  <si>
    <t>Oplocení staveniště  - cca 2m od objektu</t>
  </si>
  <si>
    <t>Výtažná zkouška hydroizolace</t>
  </si>
  <si>
    <t>Kompletační činnost ( zejména zajišzění smluv, konzultace, stavební deník, zákresy změn, spolupráce s koordinátorem BOZP, vedení stavby atd..)</t>
  </si>
  <si>
    <t>0</t>
  </si>
  <si>
    <t>m2</t>
  </si>
  <si>
    <t>4</t>
  </si>
  <si>
    <t>m3</t>
  </si>
  <si>
    <t>3</t>
  </si>
  <si>
    <t>6</t>
  </si>
  <si>
    <t>7</t>
  </si>
  <si>
    <t>8</t>
  </si>
  <si>
    <t>9</t>
  </si>
  <si>
    <t>10</t>
  </si>
  <si>
    <t>11</t>
  </si>
  <si>
    <t>kus</t>
  </si>
  <si>
    <t>12</t>
  </si>
  <si>
    <t>999000107</t>
  </si>
  <si>
    <t>22</t>
  </si>
  <si>
    <t>23</t>
  </si>
  <si>
    <t>24</t>
  </si>
  <si>
    <t>t</t>
  </si>
  <si>
    <t>25</t>
  </si>
  <si>
    <t>26</t>
  </si>
  <si>
    <t>997013501</t>
  </si>
  <si>
    <t>Odvoz suti na skládku a vybouraných hmot nebo meziskládku do 1 km se složením</t>
  </si>
  <si>
    <t>27</t>
  </si>
  <si>
    <t>28</t>
  </si>
  <si>
    <t>997013814</t>
  </si>
  <si>
    <t>Poplatek za uložení stavebního odpadu z izolačních hmot na skládce (skládkovné)</t>
  </si>
  <si>
    <t>29</t>
  </si>
  <si>
    <t>30</t>
  </si>
  <si>
    <t>31</t>
  </si>
  <si>
    <t>32</t>
  </si>
  <si>
    <t>33</t>
  </si>
  <si>
    <t>35</t>
  </si>
  <si>
    <t>36</t>
  </si>
  <si>
    <t>37</t>
  </si>
  <si>
    <t>38</t>
  </si>
  <si>
    <t>39</t>
  </si>
  <si>
    <t>40</t>
  </si>
  <si>
    <t>41</t>
  </si>
  <si>
    <t>bm</t>
  </si>
  <si>
    <t>56</t>
  </si>
  <si>
    <t>57</t>
  </si>
  <si>
    <t>58</t>
  </si>
  <si>
    <t>764334850</t>
  </si>
  <si>
    <t>764430840</t>
  </si>
  <si>
    <t>Demontáž oplechování zdí rš do 500 mm</t>
  </si>
  <si>
    <t>64</t>
  </si>
  <si>
    <t>65</t>
  </si>
  <si>
    <t>67</t>
  </si>
  <si>
    <t>68</t>
  </si>
  <si>
    <t>70</t>
  </si>
  <si>
    <t>71</t>
  </si>
  <si>
    <t>Stavba:</t>
  </si>
  <si>
    <t>Objekt:</t>
  </si>
  <si>
    <t>P.Č.</t>
  </si>
  <si>
    <t>Kód položky</t>
  </si>
  <si>
    <t>Množství celkem</t>
  </si>
  <si>
    <t>Cena jednotková</t>
  </si>
  <si>
    <t>Hmotnost</t>
  </si>
  <si>
    <t>Hmotnost celkem</t>
  </si>
  <si>
    <t>Hmotnost sutě</t>
  </si>
  <si>
    <t>Hmotnost sutě celkem</t>
  </si>
  <si>
    <t>Typ položky</t>
  </si>
  <si>
    <t>Úroveň</t>
  </si>
  <si>
    <t>Dodavatel</t>
  </si>
  <si>
    <t>HSV</t>
  </si>
  <si>
    <t>Práce a dodávky HSV</t>
  </si>
  <si>
    <t>Zemní práce</t>
  </si>
  <si>
    <t>221</t>
  </si>
  <si>
    <t>113106121</t>
  </si>
  <si>
    <t>Rozebrání dlažeb komunikací pro pěší z betonových nebo kamenných dlaždic</t>
  </si>
  <si>
    <t>132201101</t>
  </si>
  <si>
    <t>Hloubení rýh š do 600 mm v hornině tř. 3 objemu do 100 m3</t>
  </si>
  <si>
    <t>162701105</t>
  </si>
  <si>
    <t>Vodorovné přemístění do 10000 m výkopku/sypaniny z horniny tř. 1 až 4</t>
  </si>
  <si>
    <t>167101101</t>
  </si>
  <si>
    <t>Nakládání výkopku z hornin tř. 1 až 4 do 100 m3</t>
  </si>
  <si>
    <t>171201211</t>
  </si>
  <si>
    <t>Poplatek za uložení odpadu ze sypaniny na skládce (skládkovné)</t>
  </si>
  <si>
    <t>174101101</t>
  </si>
  <si>
    <t>Zásyp jam, šachet rýh nebo kolem objektů sypaninou se zhutněním</t>
  </si>
  <si>
    <t>Svislé a kompletní konstrukce</t>
  </si>
  <si>
    <t>34227252</t>
  </si>
  <si>
    <t>Příčky - dozdívky tl 150 mm z pórobetonových přesných hladkých příčkovek objemové hmotnosti 500 kg/m3</t>
  </si>
  <si>
    <t>Vodorovné konstrukce</t>
  </si>
  <si>
    <t>41332131</t>
  </si>
  <si>
    <t>Zastropení krycího bloku z plynosilikátu monolitickým betonem s výztuží a ztraceným bedněním z cementovláknitých desek tl.20 mm - úprava A</t>
  </si>
  <si>
    <t>417010100</t>
  </si>
  <si>
    <t>Osazení a dodávka kotvy posouvané původní OK na stěnu schodiště</t>
  </si>
  <si>
    <t>Komunikace</t>
  </si>
  <si>
    <t>59684112</t>
  </si>
  <si>
    <t>Kladení betonové dlažby komunikací pro pěší do suchého betonu vel do 0,09 m2 plochy do 50 m2</t>
  </si>
  <si>
    <t>592456010</t>
  </si>
  <si>
    <t>dlažba desková betonová 50x50x5 cm šedá</t>
  </si>
  <si>
    <t>Úpravy povrchů, podlahy a osazování výplní</t>
  </si>
  <si>
    <t>612321140</t>
  </si>
  <si>
    <t>Vápenocementová omítka štuková dvouvrstvá vnitřních stěn nanášená ručně malých opravovaných ploch v interiéru</t>
  </si>
  <si>
    <t>622212051</t>
  </si>
  <si>
    <t>Montáž zateplení vnějšího ostění hl. špalety do 400 mm z polystyrénových desek tl do 40 mm</t>
  </si>
  <si>
    <t>28376361</t>
  </si>
  <si>
    <t>desky z fenolické pěny, tl. 30 mm pro ostění, nadpraží a parapet</t>
  </si>
  <si>
    <t>622221031</t>
  </si>
  <si>
    <t>Montáž zateplení vnějších stěn z minerální vlny s podélnou orientací vláken tl do 160 mm</t>
  </si>
  <si>
    <t>631403130</t>
  </si>
  <si>
    <t>minerální vlna s podélným vláknem 500x1000x160 mm</t>
  </si>
  <si>
    <t>631403110</t>
  </si>
  <si>
    <t>minerální vlna s podélným vláknem 500x1000x140 mm - sokl</t>
  </si>
  <si>
    <t>622211031</t>
  </si>
  <si>
    <t>Montáž zateplení vnějších stěn z polystyrénových desek tl do 160 mm</t>
  </si>
  <si>
    <t>2837638</t>
  </si>
  <si>
    <t>polystyren extrudovaný 1250 x 600 x 140 mm - sokl nad terénem do 0,5m</t>
  </si>
  <si>
    <t>622211021</t>
  </si>
  <si>
    <t>Montáž zateplení vnějších stěn z polystyrénových desek tl do 120 mm</t>
  </si>
  <si>
    <t>283763830</t>
  </si>
  <si>
    <t>polystyren extrudovaný 1250 x 600 x 120 mm - přístavek</t>
  </si>
  <si>
    <t>622252001</t>
  </si>
  <si>
    <t>Montáž zakládacích soklových lišt zateplení</t>
  </si>
  <si>
    <t>59051400</t>
  </si>
  <si>
    <t>lišta zakládací s okapničkou, ozn. E01a</t>
  </si>
  <si>
    <t>622252002</t>
  </si>
  <si>
    <t>Montáž ostatních lišt zateplení</t>
  </si>
  <si>
    <t>590514800</t>
  </si>
  <si>
    <t>lišta rohová PVC 10/10 cm s tkaninou bal. 2,5 m, ozn. E03</t>
  </si>
  <si>
    <t>590514920</t>
  </si>
  <si>
    <t>profil zakončovací nadokennní s okapničkou a tkaninou 100/100 mm, ozn. E02</t>
  </si>
  <si>
    <t>59051476.1</t>
  </si>
  <si>
    <t>profil okenní ukončovací s tkaninou 100/100mm, ozn. E05</t>
  </si>
  <si>
    <t>590514940</t>
  </si>
  <si>
    <t>připojovací profil parapetní variabilní s tkaninou 100/100mm, ozn. E04</t>
  </si>
  <si>
    <t>62232112</t>
  </si>
  <si>
    <t>Vápenocementová omítka hladká jednovrstvá vnějších stěn nanášená ručně vč.říms</t>
  </si>
  <si>
    <t>62232510</t>
  </si>
  <si>
    <t>Vyspravení stávající konstrukce vápenocementovou omítkou vč. případné sanace z 20%</t>
  </si>
  <si>
    <t>622325102</t>
  </si>
  <si>
    <t>Oprava vápenocementové hladké omítky vnějších stěn v rozsahu do 30%</t>
  </si>
  <si>
    <t>622325103</t>
  </si>
  <si>
    <t>Oprava vápenocementové hladké omítky vnějších stěn v rozsahu do 50%</t>
  </si>
  <si>
    <t>62232515</t>
  </si>
  <si>
    <t>Vyspravení stávající historické konstrukce vápennou omítkou vč. opravy štukaterských prvků (říms, šambrán atd...) ze 40%</t>
  </si>
  <si>
    <t>62232516</t>
  </si>
  <si>
    <t>Vyspravení stávajícího podhledu v hlavním vstupu vč. potřebných úprav a detailů</t>
  </si>
  <si>
    <t>6223810</t>
  </si>
  <si>
    <t>Vápenná omítka tl. 1,0 mm pro historické stavby vč. štukaterských prvků (říms, šambrán atd...)</t>
  </si>
  <si>
    <t>622381011</t>
  </si>
  <si>
    <t xml:space="preserve">Tenkovrstvá minerální zrnitá omítka tl. 1,5 mm včetně penetrace vnějších stěn </t>
  </si>
  <si>
    <t>622381012</t>
  </si>
  <si>
    <t xml:space="preserve">Tenkovrstvá minerální zrnitá omítka tl. 1,5 mm včetně penetrace vnějšího ostění </t>
  </si>
  <si>
    <t>6223812</t>
  </si>
  <si>
    <t>Vápenná omítka tl. 1,0 mm pro historické stavby ostění</t>
  </si>
  <si>
    <t>62238200</t>
  </si>
  <si>
    <t>Barevný fasádní nátěr neopravovaných ploch (stejný odstín probarvené stěrky)</t>
  </si>
  <si>
    <t>622384000</t>
  </si>
  <si>
    <t>Příprava podkladu fasádní omítky latek lepící stěrkou s vloženou armovací tkaninou a penetračním nátěrem</t>
  </si>
  <si>
    <t>62251105</t>
  </si>
  <si>
    <t>Tenkovrstvá omítka tl. 2,0 mm včetně penetrace vnějších stěn - marmolit</t>
  </si>
  <si>
    <t>622618111</t>
  </si>
  <si>
    <t>Antigraffiti nátěr dvojnásobný dočasný transparentní vnějších stěn provedený ručně</t>
  </si>
  <si>
    <t>629991011</t>
  </si>
  <si>
    <t>Zakrytí výplní otvorů a svislých ploch fólií přilepenou lepící páskou</t>
  </si>
  <si>
    <t>629995101</t>
  </si>
  <si>
    <t>Očištění vnějších ploch tlakovou vodou s odmašťovacím prostředkem</t>
  </si>
  <si>
    <t>631311100</t>
  </si>
  <si>
    <t>Mazanina tl do 80 mm z betonu prostého tř. C 16/20 (lože pod hranolky 80/80 mm)</t>
  </si>
  <si>
    <t>631319170</t>
  </si>
  <si>
    <t>Příplatek k mazanině za stržení mazaniny a dodání sítě Kari 100/100/6 mm</t>
  </si>
  <si>
    <t>63131918</t>
  </si>
  <si>
    <t>Příplatek k mazanině tl do 80 mm za realizaci přesné nivelety</t>
  </si>
  <si>
    <t>Ostatní konstrukce a práce-bourání</t>
  </si>
  <si>
    <t>231</t>
  </si>
  <si>
    <t>916331111</t>
  </si>
  <si>
    <t>Osazení zahradního obrubníku betonového do lože z betonu bez boční opěry</t>
  </si>
  <si>
    <t>59217211</t>
  </si>
  <si>
    <t>obrubník betonový šedý 100 x 5 x 25 cm</t>
  </si>
  <si>
    <t>941111122</t>
  </si>
  <si>
    <t>Montáž lešení řadového trubkového lehkého s podlahami zatížení do 200 kg/m2 š do 1,2 m v do 25 m</t>
  </si>
  <si>
    <t>941111222</t>
  </si>
  <si>
    <t>Příplatek k lešení řadovému trubkovému lehkému s podlahami š 1,2 m v 25 m za pronájem dle potřeb dodavatele</t>
  </si>
  <si>
    <t>941111822</t>
  </si>
  <si>
    <t>Demontáž lešení řadového trubkového lehkého s podlahami zatížení do 200 kg/m2 š do 1,2 m v do 25 m</t>
  </si>
  <si>
    <t>944511111</t>
  </si>
  <si>
    <t>Montáž ochranné sítě z textilie z umělých vláken</t>
  </si>
  <si>
    <t>944511211</t>
  </si>
  <si>
    <t>Příplatek k ochranné síti za první a každý další den za pronájem dle potřeb dodavatele</t>
  </si>
  <si>
    <t>944511811</t>
  </si>
  <si>
    <t>Demontáž ochranné sítě z textilie z umělých vláken</t>
  </si>
  <si>
    <t>944711112</t>
  </si>
  <si>
    <t>Montáž záchytné stříšky š do 2 m</t>
  </si>
  <si>
    <t>944711114</t>
  </si>
  <si>
    <t>Montáž záchytné stříšky š přes 2,5 m</t>
  </si>
  <si>
    <t>944711212</t>
  </si>
  <si>
    <t>Příplatek k záchytné stříšce š do 2 m za pronájem dle potřeb dodavatele</t>
  </si>
  <si>
    <t>944711214</t>
  </si>
  <si>
    <t>Příplatek k záchytné stříšce š přes 2,5 m  za pronájem dle potřeb dodavatele</t>
  </si>
  <si>
    <t>944711812</t>
  </si>
  <si>
    <t>Demontáž záchytné stříšky š do 2 m</t>
  </si>
  <si>
    <t>944711814</t>
  </si>
  <si>
    <t>Demontáž záchytné stříšky š přes 2,5 m</t>
  </si>
  <si>
    <t>949101111</t>
  </si>
  <si>
    <t>Lešení pomocné pro objekty pozemních staveb s lešeňovou podlahou v do 1,9 m zatížení do 150 kg/m2</t>
  </si>
  <si>
    <t>95290212</t>
  </si>
  <si>
    <t>Úklid střechy, lokálně v interiéru a okolí objektu po ukončení stavební činnosti</t>
  </si>
  <si>
    <t>hod</t>
  </si>
  <si>
    <t>962081131</t>
  </si>
  <si>
    <t>Bourání příček ze skleněných tvárnic tl do 100 mm</t>
  </si>
  <si>
    <t>967031132</t>
  </si>
  <si>
    <t>Přisekání rovných ostění v cihelném zdivu na MV nebo MVC</t>
  </si>
  <si>
    <t>968062300</t>
  </si>
  <si>
    <t>Vybourání střešních oken vel.ldo 1,5 m2</t>
  </si>
  <si>
    <t>968062376</t>
  </si>
  <si>
    <t>Vybourání dřevěných rámů oken zdvojených včetně křídel pl do 4 m2</t>
  </si>
  <si>
    <t>968062377</t>
  </si>
  <si>
    <t>Vybourání dřevěných rámů oken zdvojených včetně křídel pl přes 4 m2</t>
  </si>
  <si>
    <t>968062456</t>
  </si>
  <si>
    <t>Vybourání dřevěných dveřních zárubní pl přes 2 m2</t>
  </si>
  <si>
    <t>968062747</t>
  </si>
  <si>
    <t>Vybourání stěn dřevěných plných, zasklených nebo výkladních pl přes 4 m2</t>
  </si>
  <si>
    <t>978013191.1</t>
  </si>
  <si>
    <t>Otlučení vnitřních omítek stěn MV nebo MVC stěn v rozsahu do 100 %</t>
  </si>
  <si>
    <t>72</t>
  </si>
  <si>
    <t>978015341</t>
  </si>
  <si>
    <t>Otlučení vnějších omítek MV nebo MVC v rozsahu do 30 %</t>
  </si>
  <si>
    <t>73</t>
  </si>
  <si>
    <t>978015361</t>
  </si>
  <si>
    <t>Otlučení vnějších omítek MV nebo MVC v rozsahu do 50 %</t>
  </si>
  <si>
    <t>74</t>
  </si>
  <si>
    <t>978015391</t>
  </si>
  <si>
    <t>Otlučení vnějších omítek MV nebo MVC  v rozsahu do 100 %</t>
  </si>
  <si>
    <t>75</t>
  </si>
  <si>
    <t>97807142</t>
  </si>
  <si>
    <t xml:space="preserve">Odstranění izolace na fasádě do cca tl.60mm vč. povrchové úpravy a případné úpravy povrchu po odstranění </t>
  </si>
  <si>
    <t>76</t>
  </si>
  <si>
    <t>767</t>
  </si>
  <si>
    <t>77</t>
  </si>
  <si>
    <t>999000116</t>
  </si>
  <si>
    <t>Demontáž samostatně neuvedených prvků bránících zhotovení zateplení vč. likvidace</t>
  </si>
  <si>
    <t>78</t>
  </si>
  <si>
    <t>999110100</t>
  </si>
  <si>
    <t>999910200</t>
  </si>
  <si>
    <t>999910300</t>
  </si>
  <si>
    <t>999110510</t>
  </si>
  <si>
    <t>Zednické přípomoci</t>
  </si>
  <si>
    <t>999110511</t>
  </si>
  <si>
    <t>Drobné bourací a demontážní práce</t>
  </si>
  <si>
    <t>999910131</t>
  </si>
  <si>
    <t>Montáž a dodávka plastové větrací mřížky na výšku latě - 60 mm</t>
  </si>
  <si>
    <t>999910132</t>
  </si>
  <si>
    <t>Montáž a dodávka plastové větrací mřížky na výšku latě - 40mm</t>
  </si>
  <si>
    <t>999910160</t>
  </si>
  <si>
    <t>Demontáž betonových dlaždic pod konstrukcí satelitu</t>
  </si>
  <si>
    <t>999910180</t>
  </si>
  <si>
    <t>Odpojení, zabezpečení stávajících elektroinstalací, drobné úpravy a zapojení elektro</t>
  </si>
  <si>
    <t>999910210</t>
  </si>
  <si>
    <t>Vyříznutí stávající krytiny a tepelné izolace</t>
  </si>
  <si>
    <t>997</t>
  </si>
  <si>
    <t>Přesun sutě</t>
  </si>
  <si>
    <t>88</t>
  </si>
  <si>
    <t>997013120</t>
  </si>
  <si>
    <t>Vnitrostaveništní doprava suti a vybouraných hmot pro budovy v do 36 m s použitím mechanizace</t>
  </si>
  <si>
    <t>89</t>
  </si>
  <si>
    <t>90</t>
  </si>
  <si>
    <t>997013509</t>
  </si>
  <si>
    <t>Příplatek k odvozu suti a vybouraných hmot na skládku ZKD 1 km přes 1 km (po odpočtu kovových prvků)</t>
  </si>
  <si>
    <t>91</t>
  </si>
  <si>
    <t>99701351</t>
  </si>
  <si>
    <t xml:space="preserve">Odpočet (přípočet) za likvidaci kovových prvků </t>
  </si>
  <si>
    <t>997013801.1</t>
  </si>
  <si>
    <t>Poplatek za uložení čisté stavební suti na skládce (skládkovné)</t>
  </si>
  <si>
    <t>997013801</t>
  </si>
  <si>
    <t>Poplatek za uložení stavebního betonového odpadu na skládce (skládkovné)</t>
  </si>
  <si>
    <t>94</t>
  </si>
  <si>
    <t>95</t>
  </si>
  <si>
    <t>997013831.1</t>
  </si>
  <si>
    <t>Poplatek za uložení stavebního směsného odpadu na skládce (skládkovné) - dřevo, SDK, ostatní</t>
  </si>
  <si>
    <t>998</t>
  </si>
  <si>
    <t>Přesun hmot</t>
  </si>
  <si>
    <t>96</t>
  </si>
  <si>
    <t>998011004</t>
  </si>
  <si>
    <t>Přesun hmot pro budovy zděné v do 36 m</t>
  </si>
  <si>
    <t>PSV</t>
  </si>
  <si>
    <t>Práce a dodávky PSV</t>
  </si>
  <si>
    <t>711</t>
  </si>
  <si>
    <t>Izolace proti vodě, vlhkosti a plynům</t>
  </si>
  <si>
    <t>97</t>
  </si>
  <si>
    <t>711122131</t>
  </si>
  <si>
    <t>Provedení izolace proti zemní vlhkosti svislé za horka nátěrem asfaltovým</t>
  </si>
  <si>
    <t>98</t>
  </si>
  <si>
    <t>111631500</t>
  </si>
  <si>
    <t>lak asfaltový ALP/9 bal 9 kg</t>
  </si>
  <si>
    <t>99</t>
  </si>
  <si>
    <t>711142559</t>
  </si>
  <si>
    <t>Provedení izolace proti zemní vlhkosti pásy přitavením svislé NAIP</t>
  </si>
  <si>
    <t>100</t>
  </si>
  <si>
    <t>62852254.1</t>
  </si>
  <si>
    <t xml:space="preserve">pás asfaltovaný modifikovaný SBS </t>
  </si>
  <si>
    <t>101</t>
  </si>
  <si>
    <t>711161302</t>
  </si>
  <si>
    <t xml:space="preserve">Izolace proti zemní vlhkosti stěn foliemi nopovými pro běžné podmínky tl. 0,4 mm </t>
  </si>
  <si>
    <t>102</t>
  </si>
  <si>
    <t>998711103</t>
  </si>
  <si>
    <t>Přesun hmot tonážní pro izolace proti vodě, vlhkosti a plynům v objektech výšky do 60 m</t>
  </si>
  <si>
    <t>712</t>
  </si>
  <si>
    <t>Povlakové krytiny</t>
  </si>
  <si>
    <t>103</t>
  </si>
  <si>
    <t>71234165</t>
  </si>
  <si>
    <t>Provedení povlakové krytiny střech do 10° pásy NAIP kotvením celoplošným</t>
  </si>
  <si>
    <t>104</t>
  </si>
  <si>
    <t>62852254</t>
  </si>
  <si>
    <t>pás asfaltovaný modifikovaný SBS podkladní</t>
  </si>
  <si>
    <t>105</t>
  </si>
  <si>
    <t>71234166</t>
  </si>
  <si>
    <t>Provedení povlakové krytiny střech do 10° pásy NAIP kotvením a bodovým natavením k podkladnímu pásu</t>
  </si>
  <si>
    <t>106</t>
  </si>
  <si>
    <t>62852257</t>
  </si>
  <si>
    <t>pás asfaltovaný modifikovaný SBS vrchní s břidličným posypem a vlivem omezení šíření plamene</t>
  </si>
  <si>
    <t>107</t>
  </si>
  <si>
    <t>71236170</t>
  </si>
  <si>
    <t>Montáž a dodávka systémové podkladní fólie falcovaného Cu plechu</t>
  </si>
  <si>
    <t>108</t>
  </si>
  <si>
    <t>71236200</t>
  </si>
  <si>
    <t xml:space="preserve">Montáž a dodávka pojistné hydroizolace </t>
  </si>
  <si>
    <t>109</t>
  </si>
  <si>
    <t>71236300</t>
  </si>
  <si>
    <t xml:space="preserve">Montáž a dodávka těsnící pásky mezi dřevěnou konstrukcí a pojistnou hydroizolací šikmin </t>
  </si>
  <si>
    <t>110</t>
  </si>
  <si>
    <t>712591587</t>
  </si>
  <si>
    <t>Provedení povlakové krytiny oblých střech přibitím pásů hřebíky</t>
  </si>
  <si>
    <t>111</t>
  </si>
  <si>
    <t>62821228</t>
  </si>
  <si>
    <t>pás asfaltovaný typu R</t>
  </si>
  <si>
    <t>112</t>
  </si>
  <si>
    <t>712800100</t>
  </si>
  <si>
    <t>Doplnění asfaltového pásu nad hranol po vyříznutí pásu v šíři 50 cm</t>
  </si>
  <si>
    <t>113</t>
  </si>
  <si>
    <t>712800900</t>
  </si>
  <si>
    <t>Provedení hydroizolace a souvisejících prací na střeše spojovacího krčku</t>
  </si>
  <si>
    <t>114</t>
  </si>
  <si>
    <t>998712104</t>
  </si>
  <si>
    <t>Přesun hmot tonážní tonážní pro krytiny povlakové v objektech v do 36 m</t>
  </si>
  <si>
    <t>713</t>
  </si>
  <si>
    <t>Izolace tepelné</t>
  </si>
  <si>
    <t>115</t>
  </si>
  <si>
    <t>713131141</t>
  </si>
  <si>
    <t>Montáž izolace tepelné stěn a základů lepením celoplošně rohoží, pásů, dílců, desek</t>
  </si>
  <si>
    <t>116</t>
  </si>
  <si>
    <t>283000710</t>
  </si>
  <si>
    <t>polystyren extrudovaný XPS tl.80 mm - prahový pás stavební úpravy d</t>
  </si>
  <si>
    <t>117</t>
  </si>
  <si>
    <t>713131145</t>
  </si>
  <si>
    <t>Montáž izolace tepelné stěn a základů lepením bodově rohoží, pásů, dílců, desek</t>
  </si>
  <si>
    <t>118</t>
  </si>
  <si>
    <t>28376384</t>
  </si>
  <si>
    <t>polystyren extrudovaný 1250 x 600 x 140 mm - sokl</t>
  </si>
  <si>
    <t>119</t>
  </si>
  <si>
    <t>713140853</t>
  </si>
  <si>
    <t>Odstranění tepelné izolace střech nadstřešní lepené z vláknitých materiálů tl přes 100 mm</t>
  </si>
  <si>
    <t>120</t>
  </si>
  <si>
    <t>7131411</t>
  </si>
  <si>
    <t>Montáž izolace tepelné střech dvouvrstvé</t>
  </si>
  <si>
    <t>121</t>
  </si>
  <si>
    <t>63150000</t>
  </si>
  <si>
    <t>deska izolační pro ploché střechy minrální vlna celkové tl. 300 mm</t>
  </si>
  <si>
    <t>122</t>
  </si>
  <si>
    <t>713500100</t>
  </si>
  <si>
    <t>Doplnění vyříznuté tepelné izolace po instalaci distančních hranolů (nový materiál minerální vata)</t>
  </si>
  <si>
    <t>123</t>
  </si>
  <si>
    <t>998713104</t>
  </si>
  <si>
    <t>Přesun hmot tonážní tonážní pro izolace tepelné v objektech v do 36 m</t>
  </si>
  <si>
    <t>762</t>
  </si>
  <si>
    <t>Konstrukce tesařské</t>
  </si>
  <si>
    <t>124</t>
  </si>
  <si>
    <t>76234101</t>
  </si>
  <si>
    <t>Bednění střech rovných z desek OSB tl 20 mm na sraz šroubovaných</t>
  </si>
  <si>
    <t>125</t>
  </si>
  <si>
    <t>762341210</t>
  </si>
  <si>
    <t>Montáž bednění střech rovných a šikmých sklonu do 60° z hrubých prken na sraz</t>
  </si>
  <si>
    <t>126</t>
  </si>
  <si>
    <t>605151110</t>
  </si>
  <si>
    <t>řezivo jehličnaté boční prkno jakost I.-II. 2 - 3 cm</t>
  </si>
  <si>
    <t>127</t>
  </si>
  <si>
    <t>762341811</t>
  </si>
  <si>
    <t>Demontáž bednění střech z prken</t>
  </si>
  <si>
    <t>128</t>
  </si>
  <si>
    <t>762342210</t>
  </si>
  <si>
    <t>Montáž laťování na střechách jednoduchých sklonu do 60° osové vzdálenosti do 750 mm</t>
  </si>
  <si>
    <t>129</t>
  </si>
  <si>
    <t>605141130</t>
  </si>
  <si>
    <t>řezivo jehličnaté,střešní latě impregnované dl 2 - 3,5 m</t>
  </si>
  <si>
    <t>130</t>
  </si>
  <si>
    <t>762395000</t>
  </si>
  <si>
    <t>Spojovací prostředky pro montáž krovu, bednění, laťování, světlíky, klíny</t>
  </si>
  <si>
    <t>131</t>
  </si>
  <si>
    <t>762751110</t>
  </si>
  <si>
    <t>Montáž prostorové vázané kce na hladko z hraněného řeziva průřezové plochy do 120 cm2</t>
  </si>
  <si>
    <t>132</t>
  </si>
  <si>
    <t>605120010</t>
  </si>
  <si>
    <t>řezivo jehličnaté hranol jakost I do 120 cm2</t>
  </si>
  <si>
    <t>133</t>
  </si>
  <si>
    <t>762795000</t>
  </si>
  <si>
    <t>Spojovací prostředky pro montáž prostorových vázaných kcí</t>
  </si>
  <si>
    <t>134</t>
  </si>
  <si>
    <t>762822100</t>
  </si>
  <si>
    <t xml:space="preserve">Montáž stropního (podkladního) trámu kotvením, resp.doplňovaná konstrukce krovu z hraněného řeziva průřezové plochy do 144 cm2 </t>
  </si>
  <si>
    <t>135</t>
  </si>
  <si>
    <t>136</t>
  </si>
  <si>
    <t>605120110</t>
  </si>
  <si>
    <t>řezivo jehličnaté hranol jakost I nad 120 cm2 (doplňované ve stávajícím krovu)</t>
  </si>
  <si>
    <t>137</t>
  </si>
  <si>
    <t>762842100</t>
  </si>
  <si>
    <t>Doplnění konstrukce z cementovláknitých desek tl.20 mm - obklad hranolu u nadřímsového žlabu v šíři 80 mm</t>
  </si>
  <si>
    <t>138</t>
  </si>
  <si>
    <t>998762104</t>
  </si>
  <si>
    <t>Přesun hmot tonážní pro kce tesařské v objektech v do 36 m</t>
  </si>
  <si>
    <t>763</t>
  </si>
  <si>
    <t>Konstrukce suché výstavby</t>
  </si>
  <si>
    <t>139</t>
  </si>
  <si>
    <t>763131451</t>
  </si>
  <si>
    <t>SDK podhled deska 1xH2 12,5 bez TI dvouvrstvá spodní kce profil CD+UD</t>
  </si>
  <si>
    <t>140</t>
  </si>
  <si>
    <t>763131831</t>
  </si>
  <si>
    <t>Demontáž SDK podhledu s jednovrstvou nosnou kcí z ocelových profilů opláštění jednoduché</t>
  </si>
  <si>
    <t>141</t>
  </si>
  <si>
    <t>998763304</t>
  </si>
  <si>
    <t>Přesun hmot tonážní pro sádrokartonové konstrukce v objektech v do 36 m</t>
  </si>
  <si>
    <t>764</t>
  </si>
  <si>
    <t>Konstrukce klempířské</t>
  </si>
  <si>
    <t>142</t>
  </si>
  <si>
    <t>764002871</t>
  </si>
  <si>
    <t>Demontáž lemování zdí do suti</t>
  </si>
  <si>
    <t>143</t>
  </si>
  <si>
    <t>764211201</t>
  </si>
  <si>
    <t>Krytina Cu tl 0,63 mm hladká střešní z tabulí 2000x1000 mm sklonu do 30°</t>
  </si>
  <si>
    <t>144</t>
  </si>
  <si>
    <t>764211203</t>
  </si>
  <si>
    <t xml:space="preserve">Krytina Cu tl 0,63 mm hladká střešní z tabulí 2000x1000 mm sklonu přes 45° </t>
  </si>
  <si>
    <t>145</t>
  </si>
  <si>
    <t>76422222</t>
  </si>
  <si>
    <t>Oplechování Cu střešní krytiny rš 330 mm lištou se zatmelením</t>
  </si>
  <si>
    <t>146</t>
  </si>
  <si>
    <t>7642312</t>
  </si>
  <si>
    <t>Okapnice  Cu pod nástřešní žlab rš 450 mm</t>
  </si>
  <si>
    <t>147</t>
  </si>
  <si>
    <t>76423123</t>
  </si>
  <si>
    <t>Okapnice  Cu pro asf. krytinu rš 330 mm</t>
  </si>
  <si>
    <t>148</t>
  </si>
  <si>
    <t>764236404</t>
  </si>
  <si>
    <t>Oplechování rovných parapetů  mechanicky kotvené z Cu plechu rš 330 mm, ozn. O01-O30</t>
  </si>
  <si>
    <t>149</t>
  </si>
  <si>
    <t>764238404</t>
  </si>
  <si>
    <t>Oplechování rovné římsy mechanicky kotvené z Cu plechu do rš 330 mm, ozn. K05, K08</t>
  </si>
  <si>
    <t>150</t>
  </si>
  <si>
    <t>764238405</t>
  </si>
  <si>
    <t>Oplechování rovné římsy mechanicky kotvené z Cu plechu do rš 400 mm, K06, K07</t>
  </si>
  <si>
    <t>151</t>
  </si>
  <si>
    <t>764238411</t>
  </si>
  <si>
    <t>Oplechování rovné římsy mechanicky kotvené z Cu plechu rš přes 670 mm, ozn. K03,K04,K13</t>
  </si>
  <si>
    <t>152</t>
  </si>
  <si>
    <t>76423926</t>
  </si>
  <si>
    <t>Lemování prostupů potrubí střešní krytinou Cu rš do 330 mm</t>
  </si>
  <si>
    <t>153</t>
  </si>
  <si>
    <t>76424623</t>
  </si>
  <si>
    <t>Ventilační nástavec Cu D 100-125 mm se stříškou výšky 400 mm</t>
  </si>
  <si>
    <t>154</t>
  </si>
  <si>
    <t>76424630</t>
  </si>
  <si>
    <t>Ventilační nástavec Cu obdélníkový 125/400 mm se stříškou výšky 400 mm</t>
  </si>
  <si>
    <t>155</t>
  </si>
  <si>
    <t>76425320</t>
  </si>
  <si>
    <t>Žlab Cu nadřímsový hranatý rš 450 mm v hácích s okapničkou, ozn. K01</t>
  </si>
  <si>
    <t>156</t>
  </si>
  <si>
    <t>764255203</t>
  </si>
  <si>
    <t>Žlab Cu nástřešní oblý rš 660 mm vč.háků</t>
  </si>
  <si>
    <t>157</t>
  </si>
  <si>
    <t>76431184</t>
  </si>
  <si>
    <t xml:space="preserve">Demontáž krytina z plechových šablon sklon přes 45° </t>
  </si>
  <si>
    <t>158</t>
  </si>
  <si>
    <t>764311842</t>
  </si>
  <si>
    <t>Demontáž krytina hladká tabule 2000x1000 mm sklon přes 45° plocha přes 25 m2</t>
  </si>
  <si>
    <t>159</t>
  </si>
  <si>
    <t>764322840</t>
  </si>
  <si>
    <t>Demontáž oplechování okapů tvrdá krytina rš 500 mm do 30°</t>
  </si>
  <si>
    <t>160</t>
  </si>
  <si>
    <t>Demontáž lemování zdí a konstrukcí plochá střecha s krycím plechem do rš 500 mm</t>
  </si>
  <si>
    <t>161</t>
  </si>
  <si>
    <t>764345831</t>
  </si>
  <si>
    <t>Demontáž ventilační nástavec průměr do 150 mm do 30°</t>
  </si>
  <si>
    <t>162</t>
  </si>
  <si>
    <t>764353850</t>
  </si>
  <si>
    <t>Demontáž žlab nadřímsový hranatý v lůžku rš 600 mm do 30°</t>
  </si>
  <si>
    <t>163</t>
  </si>
  <si>
    <t>764353852</t>
  </si>
  <si>
    <t>Demontáž žlab nadřímsový hranatý v lůžku rš 600 mm přes 45°</t>
  </si>
  <si>
    <t>164</t>
  </si>
  <si>
    <t>764355812</t>
  </si>
  <si>
    <t>Demontáž žlab nástřešní oblý rš 660 mm přes 45°</t>
  </si>
  <si>
    <t>165</t>
  </si>
  <si>
    <t>764410850</t>
  </si>
  <si>
    <t>Demontáž oplechování parapetu rš do 330 mm</t>
  </si>
  <si>
    <t>166</t>
  </si>
  <si>
    <t>764410880</t>
  </si>
  <si>
    <t>Demontáž oplechování parapetu rš do 600 mm</t>
  </si>
  <si>
    <t>167</t>
  </si>
  <si>
    <t>764422810</t>
  </si>
  <si>
    <t>Demontáž oplechování říms rš do 800 mm</t>
  </si>
  <si>
    <t>168</t>
  </si>
  <si>
    <t>169</t>
  </si>
  <si>
    <t>76445480</t>
  </si>
  <si>
    <t>Demontáž trouby kruhové průměr 125 mm</t>
  </si>
  <si>
    <t>170</t>
  </si>
  <si>
    <t>76451028</t>
  </si>
  <si>
    <t>Oplechování Cu parapetů rš 1200 mm včetně rohů</t>
  </si>
  <si>
    <t>171</t>
  </si>
  <si>
    <t>76452127</t>
  </si>
  <si>
    <t>Oplechování Cu říms pod žlabem rš 550 mm, ozn. K10</t>
  </si>
  <si>
    <t>172</t>
  </si>
  <si>
    <t>76453026</t>
  </si>
  <si>
    <t>Oplechování Cu zdí rš 750 mm včetně rohů, ozn. K11, K12</t>
  </si>
  <si>
    <t>173</t>
  </si>
  <si>
    <t>76455420</t>
  </si>
  <si>
    <t>Odpadní trouby Cu kruhové D 120 mm vč.napojení na odpady v nižších podlažích, ozn. K02</t>
  </si>
  <si>
    <t>174</t>
  </si>
  <si>
    <t>76455500</t>
  </si>
  <si>
    <t>Montáž a dodávka plastové napojovací trubky na geigr v barvě Cu délky 2,5 m</t>
  </si>
  <si>
    <t>175</t>
  </si>
  <si>
    <t>76455590</t>
  </si>
  <si>
    <t>Montáž a dodávka plastového větracího prvku horní dutiny DN 100 mm s napojovacím talířem pro asfaltovou krytinu</t>
  </si>
  <si>
    <t>176</t>
  </si>
  <si>
    <t>998764104</t>
  </si>
  <si>
    <t>Přesun hmot tonážní pro konstrukce klempířské v objektech v do 36 m</t>
  </si>
  <si>
    <t>765</t>
  </si>
  <si>
    <t>Konstrukce pokrývačské</t>
  </si>
  <si>
    <t>177</t>
  </si>
  <si>
    <t>765151801</t>
  </si>
  <si>
    <t>Demontáž krytiny bitumenové ze šindelů do suti</t>
  </si>
  <si>
    <t>178</t>
  </si>
  <si>
    <t>765151811</t>
  </si>
  <si>
    <t>Příplatek k cenám demontáže bitumenové  krytiny ze šindelů za sklon přes 30°</t>
  </si>
  <si>
    <t>766</t>
  </si>
  <si>
    <t>Konstrukce truhlářské vč. přesunu hmot</t>
  </si>
  <si>
    <t>179</t>
  </si>
  <si>
    <t>7666910010</t>
  </si>
  <si>
    <t>180</t>
  </si>
  <si>
    <t>7666910015</t>
  </si>
  <si>
    <t>181</t>
  </si>
  <si>
    <t>7666910020</t>
  </si>
  <si>
    <t>182</t>
  </si>
  <si>
    <t>7666910025</t>
  </si>
  <si>
    <t>183</t>
  </si>
  <si>
    <t>184</t>
  </si>
  <si>
    <t>185</t>
  </si>
  <si>
    <t>7666910040</t>
  </si>
  <si>
    <t>186</t>
  </si>
  <si>
    <t>7666910041</t>
  </si>
  <si>
    <t>187</t>
  </si>
  <si>
    <t>7666910042</t>
  </si>
  <si>
    <t>188</t>
  </si>
  <si>
    <t>7666910045</t>
  </si>
  <si>
    <t>189</t>
  </si>
  <si>
    <t>7666910052</t>
  </si>
  <si>
    <t>190</t>
  </si>
  <si>
    <t>7666910050</t>
  </si>
  <si>
    <t>191</t>
  </si>
  <si>
    <t>7666910051</t>
  </si>
  <si>
    <t>192</t>
  </si>
  <si>
    <t>7666910053</t>
  </si>
  <si>
    <t>193</t>
  </si>
  <si>
    <t>7666910055</t>
  </si>
  <si>
    <t>194</t>
  </si>
  <si>
    <t>7666910060</t>
  </si>
  <si>
    <t>195</t>
  </si>
  <si>
    <t>196</t>
  </si>
  <si>
    <t>197</t>
  </si>
  <si>
    <t>198</t>
  </si>
  <si>
    <t>199</t>
  </si>
  <si>
    <t>7666910077</t>
  </si>
  <si>
    <t>200</t>
  </si>
  <si>
    <t>7666910078</t>
  </si>
  <si>
    <t>201</t>
  </si>
  <si>
    <t>7666910079</t>
  </si>
  <si>
    <t>202</t>
  </si>
  <si>
    <t>7666910080</t>
  </si>
  <si>
    <t>203</t>
  </si>
  <si>
    <t>7666910082</t>
  </si>
  <si>
    <t>204</t>
  </si>
  <si>
    <t>7666910083</t>
  </si>
  <si>
    <t>205</t>
  </si>
  <si>
    <t>7666910085</t>
  </si>
  <si>
    <t>206</t>
  </si>
  <si>
    <t>7666910090</t>
  </si>
  <si>
    <t>Repase vstupních dřevěných dveří vel. 2000x3500mm vč. systémových detailů, ozn. 23</t>
  </si>
  <si>
    <t>207</t>
  </si>
  <si>
    <t>7666910095</t>
  </si>
  <si>
    <t>Repase vstupních dřevěných dveří vel. 1900x3200mm vč. systémových detailů, ozn. 29</t>
  </si>
  <si>
    <t>208</t>
  </si>
  <si>
    <t>7666910110</t>
  </si>
  <si>
    <t>209</t>
  </si>
  <si>
    <t>7666910100</t>
  </si>
  <si>
    <t>210</t>
  </si>
  <si>
    <t>7666910120</t>
  </si>
  <si>
    <t>211</t>
  </si>
  <si>
    <t>212</t>
  </si>
  <si>
    <t>766691915</t>
  </si>
  <si>
    <t>Vyvěšení nebo zavěšení dřevěných křídel dveří pl přes 2 m2</t>
  </si>
  <si>
    <t>213</t>
  </si>
  <si>
    <t>766695232</t>
  </si>
  <si>
    <t>Montáž truhlářských prahů dveří 2křídlových šířky do 10 cm</t>
  </si>
  <si>
    <t>214</t>
  </si>
  <si>
    <t>611000560</t>
  </si>
  <si>
    <t>upravený prah dveřní dřevěný dubový tl 2 cm dl.130-135 cm š 10 cm</t>
  </si>
  <si>
    <t>215</t>
  </si>
  <si>
    <t>Konstrukce zámečnické vč.přesunu hmot a finální povrchové úpravy</t>
  </si>
  <si>
    <t>216</t>
  </si>
  <si>
    <t>7677229</t>
  </si>
  <si>
    <t>Demontáž stávajícího prahu dvoukřídlových dveří</t>
  </si>
  <si>
    <t>217</t>
  </si>
  <si>
    <t>767910100</t>
  </si>
  <si>
    <t>Montáž a dodávka uhelníku 40/60/3mm na propojení konců zárubně dl.130-135 cm vč.zkrácení + úpravy stávající zárubně</t>
  </si>
  <si>
    <t>218</t>
  </si>
  <si>
    <t>767920600</t>
  </si>
  <si>
    <t xml:space="preserve">Šetrná demontáž, dočasné přemístění a nové osazení nosné OK technologie na připravené konstrukce </t>
  </si>
  <si>
    <t>kg</t>
  </si>
  <si>
    <t>219</t>
  </si>
  <si>
    <t>76799670</t>
  </si>
  <si>
    <t>Šetrná demontáž a zpětná montáž okeních mříží vč. nové povrchové úpravy, ozn. Z17,18</t>
  </si>
  <si>
    <t>220</t>
  </si>
  <si>
    <t>76799675</t>
  </si>
  <si>
    <t>Demontáž římsové tabule vel. cca 18,0*0,75 m, obroušení a nátěr rámu, montáž nového zasklení vč. nového kotevního systému a likvidace, ozn. Z19</t>
  </si>
  <si>
    <t>76799680</t>
  </si>
  <si>
    <t>Šetrná demontáž, zpětná montáž, nová povrchová úprava stropní tabule vč. nového kotevního systému, ozn. Z20</t>
  </si>
  <si>
    <t>222</t>
  </si>
  <si>
    <t>767110105</t>
  </si>
  <si>
    <t>Šetrná demontáž a zpětná montáž kamer, ozn. Z04,06</t>
  </si>
  <si>
    <t>223</t>
  </si>
  <si>
    <t>767110106</t>
  </si>
  <si>
    <t>Šetrná demontáž a zpětná montáž ventilační hlavice, ozn. Z09</t>
  </si>
  <si>
    <t>224</t>
  </si>
  <si>
    <t>767110115</t>
  </si>
  <si>
    <t>Demontáž fasádních tabulek a el. krabiček vč. likvidace, ozn. Z02</t>
  </si>
  <si>
    <t>225</t>
  </si>
  <si>
    <t>767110225</t>
  </si>
  <si>
    <t>Šetrná demontáž, zpětná montáž (úprava) reklamních ploch na fasádě vč osvětlení, úprava kotevního systému s vazbou na KZS (Z11,Z12,Z13)</t>
  </si>
  <si>
    <t>226</t>
  </si>
  <si>
    <t>767110226</t>
  </si>
  <si>
    <t>Montáž a dodávka fasádních tabulek a el. krabiček, ozn. Z02</t>
  </si>
  <si>
    <t>227</t>
  </si>
  <si>
    <t>767110240</t>
  </si>
  <si>
    <t>Šetrná demontáž a zpětná montáž antény, vč. povrchových úprav před zpětnou montáží, ozn. Z07</t>
  </si>
  <si>
    <t>228</t>
  </si>
  <si>
    <t>767110340</t>
  </si>
  <si>
    <t>Šetrná demontáž a zpětná montáž čísel popisných, reklamních ploch na fasádě, tabulek, atd..</t>
  </si>
  <si>
    <t>229</t>
  </si>
  <si>
    <t>767110345</t>
  </si>
  <si>
    <t>Montáž a dodávka sněhových dvoutyčových zachytávačů z nerez oceli vč. kotvení, Z10</t>
  </si>
  <si>
    <t>230</t>
  </si>
  <si>
    <t>767110346</t>
  </si>
  <si>
    <t>Šetrná demontáž a zpětná montáž stojanů na vlajky vč. povrchové úpravy a kotvení, ozn. Z05</t>
  </si>
  <si>
    <t>767110347</t>
  </si>
  <si>
    <t>Montáž a dodávka dočasného velkoplošného informačního panelu vel.5100x2400mm vč. nosné konstrukce a kotvení do betonových patek, ozn. Z15 (obsah zajišťuje investor)</t>
  </si>
  <si>
    <t>232</t>
  </si>
  <si>
    <t>767110348</t>
  </si>
  <si>
    <t>Montáž trvalé pamětní desky vel.300x400mm vč. kotvení, ozn. Z14 (obsah a výrobu zajišťuje investor)</t>
  </si>
  <si>
    <t>233</t>
  </si>
  <si>
    <t>767910181</t>
  </si>
  <si>
    <t>Šetrná demontáž, zpětná montáž a povrchová úprava nátěrem (2x vrch + základ + očištění) konstrukce sirény, ozn. Z16</t>
  </si>
  <si>
    <t>781</t>
  </si>
  <si>
    <t>Obklady keramické</t>
  </si>
  <si>
    <t>234</t>
  </si>
  <si>
    <t>781474100</t>
  </si>
  <si>
    <t>Montáž obkladů vnitřních keramických hladkých do 50 ks/m2 lepených flexibilním lepidlem vč.přípravy podkladu</t>
  </si>
  <si>
    <t>59761000</t>
  </si>
  <si>
    <t>obkládačky keramické</t>
  </si>
  <si>
    <t>998781104</t>
  </si>
  <si>
    <t>Přesun hmot tonážní pro obklady keramické v objektech v do 36 m</t>
  </si>
  <si>
    <t>783</t>
  </si>
  <si>
    <t>Nátěry</t>
  </si>
  <si>
    <t>783221121</t>
  </si>
  <si>
    <t>Nátěry syntetické KDK barva dražší matný povrch 1x antikorozní, 1x základní, 1x email</t>
  </si>
  <si>
    <t>783783312</t>
  </si>
  <si>
    <t>Nátěry tesařských kcí proti dřevokazným houbám, hmyzu a plísním preventivní dvojnásobné v exteriéru</t>
  </si>
  <si>
    <t>783783321</t>
  </si>
  <si>
    <t>Nátěry tesařských konstrukcí proti dřevokazným houbám, hmyzu a plísním sanační</t>
  </si>
  <si>
    <t>784</t>
  </si>
  <si>
    <t>Malby</t>
  </si>
  <si>
    <t>784211000</t>
  </si>
  <si>
    <t>Malba interiérových nových konstrukcí vč.souvisejících původních ploch</t>
  </si>
  <si>
    <t>Celkem</t>
  </si>
  <si>
    <t>DLE DOKUMENTACE PRO ZADÁNÍ STAVBY</t>
  </si>
  <si>
    <t>INVESTOR: TECHNICKÁ UNIVERZITA V LIBERCI, STUDENTSKÁ 1402/2,
                       461 17, LIBEREC 1</t>
  </si>
  <si>
    <t>SOUPIS PRACÍ A DODÁVEK</t>
  </si>
  <si>
    <t>DODAVATEL:</t>
  </si>
  <si>
    <t>ADRESA:</t>
  </si>
  <si>
    <t>TELEFON, E-MAIL:</t>
  </si>
  <si>
    <t>ODPOVĚDNÝ ZÁSTUPCE:</t>
  </si>
  <si>
    <t>ZPRACOVÁNO:</t>
  </si>
  <si>
    <t>RAZÍTKO, PODPIS:</t>
  </si>
  <si>
    <t xml:space="preserve">AKCE: SNÍŽENÍ ENERGETICKÉ NÁROČNOSTI OBJEKTU S TUL
             V LIBERCI - STARÉ MĚSTO
</t>
  </si>
  <si>
    <t>Část:</t>
  </si>
  <si>
    <t>7666910011</t>
  </si>
  <si>
    <t>7666910016</t>
  </si>
  <si>
    <t>7666910021</t>
  </si>
  <si>
    <t>7666910022</t>
  </si>
  <si>
    <t>7666910026</t>
  </si>
  <si>
    <t>7666910028</t>
  </si>
  <si>
    <t>7666910029</t>
  </si>
  <si>
    <t>7666910030</t>
  </si>
  <si>
    <t>7666910032</t>
  </si>
  <si>
    <t>7666910034</t>
  </si>
  <si>
    <t>7666910054</t>
  </si>
  <si>
    <t>7666910056</t>
  </si>
  <si>
    <t>7666910057</t>
  </si>
  <si>
    <t>7666910059</t>
  </si>
  <si>
    <t>7666910122</t>
  </si>
  <si>
    <t>Celá nadzemní část hromosvodu je z ušlechtilých materiálů - nerez, AlMgSi</t>
  </si>
  <si>
    <t>Celkový součet</t>
  </si>
  <si>
    <t>Přesun materiálu</t>
  </si>
  <si>
    <t>Dokumentace skutečného stavu</t>
  </si>
  <si>
    <t xml:space="preserve">Revize a měření </t>
  </si>
  <si>
    <t>Stavební přípomoci</t>
  </si>
  <si>
    <t>Drobný pomocný materiál</t>
  </si>
  <si>
    <t>Demontáž stávajícho hromosvodu</t>
  </si>
  <si>
    <t>Společné náklady</t>
  </si>
  <si>
    <t>Výkop a odkrytí stávajícího uzemnění včetně záhozu a úpravy terénu</t>
  </si>
  <si>
    <t>Svorka klínová pásek-drát</t>
  </si>
  <si>
    <t>Uzemnění</t>
  </si>
  <si>
    <t>Montážní plošina max. 30m</t>
  </si>
  <si>
    <t>Podpěra zaváděcí tyče</t>
  </si>
  <si>
    <t>Zaváděcí tyč FeZn 16/10 s izolací</t>
  </si>
  <si>
    <t>Označovací štítek pro svod ke ZS</t>
  </si>
  <si>
    <t>Skušební svorka SZ</t>
  </si>
  <si>
    <t>SP - svorka připojovací</t>
  </si>
  <si>
    <t xml:space="preserve">Podpěra drátu (nerez) do zateplení 160mm. Pro svody i svislá vedení na střechách  </t>
  </si>
  <si>
    <t>Drát AlMgSi 8</t>
  </si>
  <si>
    <t>Svody</t>
  </si>
  <si>
    <t>Sada pro oddálený hromosvod stožáru slaboproudu včetně kotvení. Jímací hrot d-1m, podpůrná trubka d-3,2m, 2x distanční tyč d-1030, kotvení ns střeše objektu.</t>
  </si>
  <si>
    <t>Svorka k JT (pro připojení JT k vedení)</t>
  </si>
  <si>
    <t>Podložka pod beton</t>
  </si>
  <si>
    <t>Beton pod JT</t>
  </si>
  <si>
    <t>JT Jímací tyč 1500/16-10 mm</t>
  </si>
  <si>
    <t>Pomocný jímač z drátu AlMgSi 8</t>
  </si>
  <si>
    <t>MV svorka (univerzální svorka pro spojení drát-drát)</t>
  </si>
  <si>
    <t>Podpěra FB (Podpěra beton-plast pro plochou střechu)</t>
  </si>
  <si>
    <t>PV "falcovka" na střechu pro uchycení vedení na oplechování (atiku)</t>
  </si>
  <si>
    <t>Jímací vedení na střeše</t>
  </si>
  <si>
    <t>celková cena za montáž</t>
  </si>
  <si>
    <t>cena za montáž</t>
  </si>
  <si>
    <t>Cena/ks</t>
  </si>
  <si>
    <t>množství</t>
  </si>
  <si>
    <t>m.j.</t>
  </si>
  <si>
    <t>Materiál</t>
  </si>
  <si>
    <t>Výpis materiálu - Ochrana před bleskem (Hromosvod)</t>
  </si>
  <si>
    <t>Technická Univerzita v Liberci - objekt S</t>
  </si>
  <si>
    <t>SNÍŽENÍ ENERGETICKÉ NÁROČNOSTI TUL</t>
  </si>
  <si>
    <t>OBJEKT S TUL V LIBERECI - STARÉ MĚSTO</t>
  </si>
  <si>
    <t xml:space="preserve">Datum: </t>
  </si>
  <si>
    <t>Montáž a dodávka dřevěných oken vel. 1850-1900x2250mm s nadvětlíkem, izolační dvojsklo vč. vnitřního parapetu a systémových detailů, ozn.01</t>
  </si>
  <si>
    <t>Montáž a dodávka dřevěných oken vel. 1850-1900x1850-1900mm s nadvětlíkem, izolační dvojsklo vč. vnitřního parapetu a systémových detailů, ozn.01´</t>
  </si>
  <si>
    <t>Montáž a dodávka dřevěných oken vel. 1850-1900x1750mm s nadvětlíkem, izolační dvojsklo vč. vnitřního parapetu a systémových detailů, ozn.02</t>
  </si>
  <si>
    <t>Montáž a dodávka dřevěných oken vel. 1850-1900x1600-1650mm s nadvětlíkem, izolační dvojsklo vč. vnitřního parapetu a systémových detailů, ozn.02´</t>
  </si>
  <si>
    <t>Montáž a dodávka dřevěných oken vel. 850-900x2100-2200mm s nadvětlíkem, izolační dvojsklo vč. vnitřního parapetu a systémových detailů, ozn.03</t>
  </si>
  <si>
    <t>Montáž a dodávka dřevěných oken vel. 850-900x1600-1650mm s nadvětlíkem, izolační dvojsklo vč. vnitřního parapetu a systémových detailů, ozn.03´</t>
  </si>
  <si>
    <t>Montáž a dodávka dřevěných oken vel. 850-900x1700-1750mm s nadvětlíkem, izolační dvojsklo vč. vnitřního parapetu a systémových detailů, ozn.03´´</t>
  </si>
  <si>
    <t>Montáž a dodávka dřevěných oken vel. 500x1700-1750mm s nadvětlíkem, izolační dvojsklo vč. vnitřního parapetu a systémových detailů, ozn.04</t>
  </si>
  <si>
    <t>Montáž a dodávka dřevěných oken vel. 500x1600-1650mm s nadvětlíkem, izolační dvojsklo vč. vnitřního parapetu a systémových detailů, ozn.04´</t>
  </si>
  <si>
    <t>Montáž a dodávka dřevěných oken vel. 500x1400-1450mm s nadvětlíkem, izolační dvojsklo vč. vnitřního parapetu a systémových detailů, ozn.04´´</t>
  </si>
  <si>
    <t>Montáž a dodávka dřevěných oken vel. 1900x1050mm, izolační dvojsklo vč. vnitřního parapetu a systémových detailů, ozn. 05</t>
  </si>
  <si>
    <t>Montáž a dodávka dřevěných oken vel. 2700-2800x1400mm, izolační dvojsklo vč. vnitřního parapetu a systémových detailů, ozn.06</t>
  </si>
  <si>
    <t>Montáž a dodávka dřevěných oken vel. 850-900x2200-2250mm s nadvětlíkem, izolační dvojsklo vč. vnitřního parapetu a systémových detailů, ozn.07</t>
  </si>
  <si>
    <t>Montáž a dodávka dřevěných oken vel. 850-900x1900-1950mm s nadvětlíkem, izolační dvojsklo vč. vnitřního parapetu a systémových detailů, ozn.07´</t>
  </si>
  <si>
    <t>Montáž a dodávka dřevěných oken vel. 850-900x1700-1750mm s nadvětlíkem, izolační dvojsklo vč. vnitřního parapetu a systémových detailů, ozn.07´´</t>
  </si>
  <si>
    <t>Montáž a dodávka dřevěných oken vel. 1200x1400mm, vikýřové s nadvětlíkem, izolační dvojsklo vč. vnitřního parapetu a systémových detailů, ozn.08</t>
  </si>
  <si>
    <t>Montáž a dodávka dřevěných oken vel. 700x1700mm, vikýřové s nadvětlíkem, izolační dvojsklo vč. vnitřního parapetu a systémových detailů, ozn.09</t>
  </si>
  <si>
    <t>Montáž a dodávka dřevěných oken vel. 2750x1950-2000mm s nadvětlíkem, izolační dvojsklo vč. vnitřního parapetu a systémových detailů, ozn.10</t>
  </si>
  <si>
    <t>Montáž a dodávka střešních dřevěných oken vel. 3700x2000mm, izolační dvojsklo vč. vnitřního parapetu a systémových detailů, ozn. 11</t>
  </si>
  <si>
    <t>Montáž a dodávka dřevěných oken vel. 700x200mm, vikýřové s nadvětlíkem, izolační dvojsklo vč. vnitřního parapetu a systémových detailů, ozn.12</t>
  </si>
  <si>
    <t>Montáž a dodávka dřevěných oken vel. 3750x1950-2000mm s nadvětlíkem, izolační dvojsklo vč. vnitřního parapetu a systémových detailů, ozn.13</t>
  </si>
  <si>
    <t>Montáž a dodávka dřevěných oken vel. 2000-2050x1900-2100mm s nadvětlíkem, izolační dvojsklo vč. vnitřního parapetu a systémových detailů, ozn.15</t>
  </si>
  <si>
    <t>Montáž a dodávka dřevěných oken vel. 1800x2050-2150mm s nadvětlíkem, izolační dvojsklo vč. vnitřního parapetu a systémových detailů, ozn.16</t>
  </si>
  <si>
    <t>Montáž a dodávka dřevěných oken vel. 2000x1200mm, vikýřové s nadvětlíkem, izolační dvojsklo vč. vnitřního parapetu a systémových detailů, ozn.14</t>
  </si>
  <si>
    <t>Montáž a dodávka dřevěných oken vel. 1750-1800x1800mm s nadvětlíkem, izolační dvojsklo vč. vnitřního parapetu a systémových detailů, ozn.17</t>
  </si>
  <si>
    <t>Montáž a dodávka dřevěných oken vel. 1730x1840mm s nadvětlíkem, izolační dvojsklo vč. vnitřního parapetu a systémových detailů, ozn.17´</t>
  </si>
  <si>
    <t>Montáž a dodávka dřevěných oken vel. 1350x1650mm s nadvětlíkem, izolační dvojsklo vč. vnitřního parapetu a systémových detailů, ozn.18</t>
  </si>
  <si>
    <t>Montáž a dodávka dřevěných oken vel. 1300x2000mm s nadvětlíkem, izolační dvojsklo vč. vnitřního parapetu a systémových detailů, ozn.19</t>
  </si>
  <si>
    <t>Montáž a dodávka dřevěných oken vel. 3600x2200-2300mm s nadvětlíkem, izolační dvojsklo vč. vnitřního parapetu a systémových detailů, ozn.20</t>
  </si>
  <si>
    <t>Montáž a dodávka dřevěných oken vel. 1400x1600mm s nadvětlíkem, izolační dvojsklo vč. vnitřního parapetu a systémových detailů, ozn.26</t>
  </si>
  <si>
    <t>Montáž a dodávka dřevěných oken vel. 1400x2250mm s nadvětlíkem, izolační dvojsklo vč. vnitřního parapetu a systémových detailů, ozn.27</t>
  </si>
  <si>
    <t>Montáž a dodávka dřevěných oken vel. 1050x1200-1250mm, izolační dvojsklo vč. vnitřního parapetu a systémových detailů, ozn.30</t>
  </si>
  <si>
    <t>Montáž a dodávka dřevěných oken vel. 3200-3250x2100-2150mm, izolační dvojsklo vč. vnitřního parapetu a systémových detailů, ozn.31</t>
  </si>
  <si>
    <t>Montáž a dodávka dřevěných oken vel. 500-600x900-1000mm, izolační dvojsklo vč. vnitřního parapetu a systémových detailů, ozn.32</t>
  </si>
  <si>
    <t>Montáž a dodávka dřevěných oken vel. 1800x1900mm s nadvětlíkem, izolační dvojsklo vč. vnitřního parapetu a systémových detailů, ozn.28</t>
  </si>
  <si>
    <t>Montáž a dodávka dřevěného výkladce vel. 5200x2600mm, izolační dvojsklo, pevné zasklení vč.vnitřního parapetu a systémových detailů, ozn. 21</t>
  </si>
  <si>
    <t>Montáž a dodávka dřevěného výkladce vel. 5200x2600mm, izolační dvojsklo, pevné zasklení vč.vnitřního parapetu a systémových detailů, ozn. 22</t>
  </si>
  <si>
    <t>Montáž a dodávka dřevěného výkladce vel. 5500x3500mm, izolační dvojsklo, pevné zasklení vč. vstupních dveří, vnitřního parapetu a systémových detailů, ozn. 24</t>
  </si>
  <si>
    <t>Montáž a dodávka dřevěných oken vel. 2900x1600mm s nadvětlíkem, izolační dvojsklo vč. vnitřního parapetu a systémových detailů, ozn.25</t>
  </si>
  <si>
    <t>Montáž a dodávka dřevěných oken vel. 1800-1850x1500mm s nadvětlíkem, izolační dvojsklo vč. vnitřního parapetu a systémových detailů, ozn.33</t>
  </si>
  <si>
    <t>Montáž a dodávka dřevěných oken vel. 1700-1750x1600mm s nadvětlíkem, izolační dvojsklo vč. vnitřního parapetu a systémových detailů, ozn.34</t>
  </si>
  <si>
    <t>Montáž a dodávka dřevěných oken vel. 1700-1750x1950-2000mm s nadvětlíkem, izolační dvojsklo vč. vnitřního parapetu a systémových detailů, ozn.35</t>
  </si>
  <si>
    <t>Montáž a dodávka dřevěných oken vel. 1100x2200-2250mmmm, vikýřové s nadvětlíkem, izolační dvojsklo vč. vnitřního parapetu a systémových detailů, ozn.36,37</t>
  </si>
  <si>
    <t>Montáž a dodávka dřevěných oken vel. 1100x1700-1800mmmm, vikýřové s nadvětlíkem, izolační dvojsklo vč. vnitřního parapetu a systémových detailů, ozn.38</t>
  </si>
  <si>
    <t>Montáž a dodávka dřevěných oken vel. 2000-2150x2450-2600mm s nadvětlíkem, izolační dvojsklo vč. vnitřního parapetu a systémových detailů, ozn.39</t>
  </si>
  <si>
    <t>7666910130</t>
  </si>
  <si>
    <t>Montáž a dodávka dřevěných oken vel. 1700-1750x1800-1850mmmm, pevné, izolační dvojsklo vč. vnitřního parapetu a systémových detailů, ozn.40</t>
  </si>
  <si>
    <t>Montáž a dodávka dřevěných oken vel. 800-850x1800-1850mm s nadvětlíkem, izolační dvojsklo vč. vnitřního parapetu a systémových detailů, ozn.37</t>
  </si>
  <si>
    <t>Montáž a dodávka dřevěných oken vel. 800x1400mmmm, izolační dvojsklo vč. vnitřního parapetu a systémových detailů, ozn.42</t>
  </si>
  <si>
    <t>Oplechování rovných parapetů mechanicky kotvené z Cu plechu rš 330 pro dodatečně vykázaná okna</t>
  </si>
  <si>
    <t>766920120.1</t>
  </si>
  <si>
    <t>kpl</t>
  </si>
  <si>
    <t>Zjišťovací, sondovací a zkušební práce</t>
  </si>
  <si>
    <t>Úprava a repase s povrchovou úpravou dvoukřídlových dveří vel.135/190 cm - nebude se provádět</t>
  </si>
  <si>
    <t>Neobsazeno</t>
  </si>
  <si>
    <t>Instalace a dodávka nového hromosvodu vč. revize, demontáže stávajícího, likvidace, ozn. Z01 - viz samostatný výkaz</t>
  </si>
</sst>
</file>

<file path=xl/styles.xml><?xml version="1.0" encoding="utf-8"?>
<styleSheet xmlns="http://schemas.openxmlformats.org/spreadsheetml/2006/main">
  <numFmts count="4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0.00"/>
    <numFmt numFmtId="166" formatCode="#,##0.0"/>
    <numFmt numFmtId="167" formatCode="#,##0.000;\-#,##0.000"/>
    <numFmt numFmtId="168" formatCode="#,##0.0_);[Red]\(#,##0.0\)"/>
    <numFmt numFmtId="169" formatCode="&quot;$&quot;#,##0.00"/>
    <numFmt numFmtId="170" formatCode="_-* #,##0_-;\-* #,##0_-;_-* &quot;-&quot;_-;_-@_-"/>
    <numFmt numFmtId="171" formatCode="_-* #,##0.00_-;\-* #,##0.00_-;_-* &quot;-&quot;??_-;_-@_-"/>
    <numFmt numFmtId="172" formatCode="&quot;$&quot;#,##0_);[Red]\(&quot;$&quot;#,##0\)"/>
    <numFmt numFmtId="173" formatCode="&quot;$&quot;#,##0.00_);[Red]\(&quot;$&quot;#,##0.00\)"/>
    <numFmt numFmtId="174" formatCode="_(&quot;$&quot;* #,##0_);_(&quot;$&quot;* \(#,##0\);_(&quot;$&quot;* &quot;-&quot;_);_(@_)"/>
    <numFmt numFmtId="175" formatCode="_(&quot;$&quot;* #,##0.00_);_(&quot;$&quot;* \(#,##0.00\);_(&quot;$&quot;* &quot;-&quot;??_);_(@_)"/>
    <numFmt numFmtId="176" formatCode="d\-mmm\-yy\ \ \ h:mm"/>
    <numFmt numFmtId="177" formatCode="#,##0.0_);\(#,##0.0\)"/>
    <numFmt numFmtId="178" formatCode="#,##0.000_);\(#,##0.000\)"/>
    <numFmt numFmtId="179" formatCode="0.0%"/>
    <numFmt numFmtId="180" formatCode="mmm\-yy_)"/>
    <numFmt numFmtId="181" formatCode="0.0%;\(0.0%\)"/>
    <numFmt numFmtId="182" formatCode="0%_);[Red]\(0%\)"/>
    <numFmt numFmtId="183" formatCode="0.0%_);[Red]\(0.0%\)"/>
    <numFmt numFmtId="184" formatCode="0.0%;[Red]\-0.0%"/>
    <numFmt numFmtId="185" formatCode="0.00%;[Red]\-0.00%"/>
    <numFmt numFmtId="186" formatCode="#,##0\ _S_k"/>
    <numFmt numFmtId="187" formatCode="###,###,_);[Red]\(###,###,\)"/>
    <numFmt numFmtId="188" formatCode="###,###.0,_);[Red]\(###,###.0,\)"/>
    <numFmt numFmtId="189" formatCode="_-&quot;Ł&quot;* #,##0_-;\-&quot;Ł&quot;* #,##0_-;_-&quot;Ł&quot;* &quot;-&quot;_-;_-@_-"/>
    <numFmt numFmtId="190" formatCode="_-&quot;Ł&quot;* #,##0.00_-;\-&quot;Ł&quot;* #,##0.00_-;_-&quot;Ł&quot;* &quot;-&quot;??_-;_-@_-"/>
    <numFmt numFmtId="191" formatCode="###0_)"/>
    <numFmt numFmtId="192" formatCode="#,##0;[Red]#,##0"/>
    <numFmt numFmtId="193" formatCode="_-* #,##0.00\ _K_č_-;\-* #,##0.00\ _K_č_-;_-* \-??\ _K_č_-;_-@_-"/>
    <numFmt numFmtId="194" formatCode="_-* #,##0.00&quot; Kč&quot;_-;\-* #,##0.00&quot; Kč&quot;_-;_-* \-??&quot; Kč&quot;_-;_-@_-"/>
    <numFmt numFmtId="195" formatCode="#,##0.00000;\-#,##0.00000"/>
    <numFmt numFmtId="196" formatCode="#,##0.000_ ;\-#,##0.000\ "/>
    <numFmt numFmtId="197" formatCode="dd\.mm\.yyyy"/>
    <numFmt numFmtId="198" formatCode="0.00%;\-0.00%"/>
    <numFmt numFmtId="199" formatCode="####;\-####"/>
    <numFmt numFmtId="200" formatCode="#,##0.0;\-#,##0.0"/>
    <numFmt numFmtId="201" formatCode="#,##0;\-#,##0"/>
    <numFmt numFmtId="202" formatCode="#,##0.00_ ;\-#,##0.00\ "/>
    <numFmt numFmtId="203" formatCode="#,##0.0000;\-#,##0.0000"/>
    <numFmt numFmtId="204" formatCode="#,##0.00\ &quot;Kč&quot;"/>
  </numFmts>
  <fonts count="134">
    <font>
      <sz val="10"/>
      <name val="Arial CE"/>
      <family val="0"/>
    </font>
    <font>
      <sz val="11"/>
      <color indexed="8"/>
      <name val="Calibri"/>
      <family val="2"/>
    </font>
    <font>
      <sz val="12"/>
      <name val="Times New Roman CE"/>
      <family val="1"/>
    </font>
    <font>
      <b/>
      <sz val="16"/>
      <color indexed="12"/>
      <name val="Times New Roman CE"/>
      <family val="1"/>
    </font>
    <font>
      <b/>
      <sz val="13"/>
      <color indexed="12"/>
      <name val="Times New Roman CE"/>
      <family val="1"/>
    </font>
    <font>
      <sz val="10"/>
      <name val="Helv"/>
      <family val="0"/>
    </font>
    <font>
      <b/>
      <sz val="14"/>
      <color indexed="12"/>
      <name val="Times New Roman CE"/>
      <family val="1"/>
    </font>
    <font>
      <b/>
      <sz val="12"/>
      <color indexed="12"/>
      <name val="Times New Roman CE"/>
      <family val="1"/>
    </font>
    <font>
      <b/>
      <sz val="11"/>
      <color indexed="12"/>
      <name val="Times New Roman CE"/>
      <family val="1"/>
    </font>
    <font>
      <b/>
      <sz val="9"/>
      <color indexed="12"/>
      <name val="Times New Roman CE"/>
      <family val="1"/>
    </font>
    <font>
      <b/>
      <sz val="10"/>
      <color indexed="12"/>
      <name val="Times New Roman CE"/>
      <family val="1"/>
    </font>
    <font>
      <u val="single"/>
      <sz val="10"/>
      <color indexed="12"/>
      <name val="Arial CE"/>
      <family val="2"/>
    </font>
    <font>
      <u val="single"/>
      <sz val="10"/>
      <color indexed="36"/>
      <name val="Arial CE"/>
      <family val="2"/>
    </font>
    <font>
      <sz val="10"/>
      <color indexed="8"/>
      <name val="Arial"/>
      <family val="2"/>
    </font>
    <font>
      <sz val="10"/>
      <name val="Arial"/>
      <family val="2"/>
    </font>
    <font>
      <b/>
      <sz val="10"/>
      <name val="Arial"/>
      <family val="2"/>
    </font>
    <font>
      <b/>
      <sz val="10"/>
      <color indexed="8"/>
      <name val="Arial CE"/>
      <family val="2"/>
    </font>
    <font>
      <b/>
      <sz val="10"/>
      <name val="Arial CE"/>
      <family val="2"/>
    </font>
    <font>
      <sz val="10"/>
      <name val="Arial Narrow"/>
      <family val="2"/>
    </font>
    <font>
      <sz val="10"/>
      <name val="MS Sans Serif"/>
      <family val="2"/>
    </font>
    <font>
      <b/>
      <sz val="11"/>
      <name val="Arial"/>
      <family val="2"/>
    </font>
    <font>
      <sz val="8"/>
      <name val="Arial"/>
      <family val="2"/>
    </font>
    <font>
      <b/>
      <sz val="10"/>
      <name val="Univers CE"/>
      <family val="2"/>
    </font>
    <font>
      <sz val="9"/>
      <name val="Arial"/>
      <family val="2"/>
    </font>
    <font>
      <sz val="8"/>
      <name val="CG Times (E1)"/>
      <family val="0"/>
    </font>
    <font>
      <sz val="8"/>
      <name val="Times New Roman"/>
      <family val="1"/>
    </font>
    <font>
      <sz val="8"/>
      <color indexed="12"/>
      <name val="Times New Roman"/>
      <family val="1"/>
    </font>
    <font>
      <sz val="10"/>
      <name val="Univers (WN)"/>
      <family val="0"/>
    </font>
    <font>
      <sz val="11"/>
      <name val="Arial"/>
      <family val="2"/>
    </font>
    <font>
      <sz val="10"/>
      <name val="Univers (E1)"/>
      <family val="0"/>
    </font>
    <font>
      <b/>
      <i/>
      <sz val="10"/>
      <name val="Arial CE"/>
      <family val="2"/>
    </font>
    <font>
      <i/>
      <sz val="10"/>
      <name val="Times New Roman"/>
      <family val="1"/>
    </font>
    <font>
      <b/>
      <sz val="12"/>
      <name val="Univers (WN)"/>
      <family val="0"/>
    </font>
    <font>
      <b/>
      <sz val="10"/>
      <name val="Univers (WN)"/>
      <family val="0"/>
    </font>
    <font>
      <sz val="9"/>
      <name val="Arial CE"/>
      <family val="2"/>
    </font>
    <font>
      <sz val="8"/>
      <name val="MS Sans Serif"/>
      <family val="2"/>
    </font>
    <font>
      <u val="single"/>
      <sz val="11"/>
      <color indexed="12"/>
      <name val="Calibri"/>
      <family val="2"/>
    </font>
    <font>
      <sz val="8"/>
      <name val="Trebuchet MS"/>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7"/>
      <name val="Calibri"/>
      <family val="2"/>
    </font>
    <font>
      <sz val="11"/>
      <color indexed="10"/>
      <name val="Calibri"/>
      <family val="2"/>
    </font>
    <font>
      <sz val="11"/>
      <color indexed="62"/>
      <name val="Calibri"/>
      <family val="2"/>
    </font>
    <font>
      <b/>
      <sz val="11"/>
      <color indexed="63"/>
      <name val="Calibri"/>
      <family val="2"/>
    </font>
    <font>
      <i/>
      <sz val="11"/>
      <color indexed="23"/>
      <name val="Calibri"/>
      <family val="2"/>
    </font>
    <font>
      <b/>
      <sz val="12.5"/>
      <color indexed="12"/>
      <name val="Times New Roman CE"/>
      <family val="1"/>
    </font>
    <font>
      <b/>
      <sz val="13.5"/>
      <color indexed="12"/>
      <name val="Times New Roman CE"/>
      <family val="1"/>
    </font>
    <font>
      <b/>
      <sz val="14"/>
      <color indexed="12"/>
      <name val="Times New Roman"/>
      <family val="1"/>
    </font>
    <font>
      <sz val="8"/>
      <color indexed="8"/>
      <name val="Arial"/>
      <family val="2"/>
    </font>
    <font>
      <sz val="9"/>
      <color indexed="12"/>
      <name val="Times New Roman"/>
      <family val="1"/>
    </font>
    <font>
      <sz val="7"/>
      <color indexed="12"/>
      <name val="Times New Roman"/>
      <family val="1"/>
    </font>
    <font>
      <b/>
      <sz val="20"/>
      <color indexed="12"/>
      <name val="Times New Roman"/>
      <family val="1"/>
    </font>
    <font>
      <b/>
      <sz val="16"/>
      <color indexed="12"/>
      <name val="Times New Roman"/>
      <family val="1"/>
    </font>
    <font>
      <sz val="10"/>
      <color indexed="12"/>
      <name val="Arial CE"/>
      <family val="2"/>
    </font>
    <font>
      <sz val="10"/>
      <color indexed="12"/>
      <name val="Times New Roman"/>
      <family val="1"/>
    </font>
    <font>
      <sz val="13"/>
      <color indexed="12"/>
      <name val="Times New Roman"/>
      <family val="1"/>
    </font>
    <font>
      <sz val="11"/>
      <color indexed="12"/>
      <name val="Times New Roman"/>
      <family val="1"/>
    </font>
    <font>
      <sz val="12"/>
      <color indexed="12"/>
      <name val="Times New Roman"/>
      <family val="1"/>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2"/>
      <name val="formata"/>
      <family val="0"/>
    </font>
    <font>
      <i/>
      <sz val="8"/>
      <color indexed="57"/>
      <name val="Arial"/>
      <family val="2"/>
    </font>
    <font>
      <b/>
      <sz val="11"/>
      <color indexed="10"/>
      <name val="Calibri"/>
      <family val="2"/>
    </font>
    <font>
      <sz val="8"/>
      <name val="Arial CE"/>
      <family val="2"/>
    </font>
    <font>
      <b/>
      <sz val="14"/>
      <color indexed="18"/>
      <name val="Times New Roman"/>
      <family val="1"/>
    </font>
    <font>
      <b/>
      <sz val="16"/>
      <name val="Trebuchet MS"/>
      <family val="2"/>
    </font>
    <font>
      <sz val="9"/>
      <name val="Trebuchet MS"/>
      <family val="2"/>
    </font>
    <font>
      <sz val="8"/>
      <color indexed="56"/>
      <name val="Trebuchet MS"/>
      <family val="2"/>
    </font>
    <font>
      <b/>
      <sz val="8"/>
      <name val="Trebuchet MS"/>
      <family val="2"/>
    </font>
    <font>
      <sz val="9"/>
      <color indexed="55"/>
      <name val="Trebuchet MS"/>
      <family val="2"/>
    </font>
    <font>
      <sz val="8"/>
      <color indexed="55"/>
      <name val="Trebuchet MS"/>
      <family val="2"/>
    </font>
    <font>
      <b/>
      <sz val="12"/>
      <color indexed="10"/>
      <name val="Trebuchet MS"/>
      <family val="2"/>
    </font>
    <font>
      <b/>
      <sz val="20"/>
      <color indexed="16"/>
      <name val="Times New Roman CE"/>
      <family val="1"/>
    </font>
    <font>
      <b/>
      <sz val="24"/>
      <color indexed="12"/>
      <name val="Times New Roman CE"/>
      <family val="1"/>
    </font>
    <font>
      <b/>
      <sz val="10"/>
      <name val="Times New Roman"/>
      <family val="1"/>
    </font>
    <font>
      <b/>
      <sz val="12"/>
      <color indexed="12"/>
      <name val="Times New Roman"/>
      <family val="1"/>
    </font>
    <font>
      <b/>
      <sz val="11"/>
      <color indexed="12"/>
      <name val="Times New Roman"/>
      <family val="1"/>
    </font>
    <font>
      <b/>
      <sz val="16"/>
      <name val="Times New Roman"/>
      <family val="1"/>
    </font>
    <font>
      <b/>
      <sz val="14"/>
      <name val="Times New Roman"/>
      <family val="1"/>
    </font>
    <font>
      <b/>
      <sz val="13"/>
      <color indexed="12"/>
      <name val="Times New Roman"/>
      <family val="1"/>
    </font>
    <font>
      <b/>
      <sz val="10"/>
      <color indexed="12"/>
      <name val="Times New Roman"/>
      <family val="1"/>
    </font>
    <font>
      <b/>
      <sz val="11"/>
      <name val="Times New Roman"/>
      <family val="1"/>
    </font>
    <font>
      <b/>
      <sz val="8"/>
      <color indexed="12"/>
      <name val="Arial"/>
      <family val="0"/>
    </font>
    <font>
      <b/>
      <sz val="8"/>
      <color indexed="20"/>
      <name val="Arial"/>
      <family val="0"/>
    </font>
    <font>
      <sz val="8"/>
      <color indexed="12"/>
      <name val="Arial"/>
      <family val="0"/>
    </font>
    <font>
      <b/>
      <sz val="12"/>
      <name val="Arial CE"/>
      <family val="2"/>
    </font>
    <font>
      <b/>
      <sz val="11"/>
      <name val="Arial CE"/>
      <family val="2"/>
    </font>
    <font>
      <b/>
      <sz val="14"/>
      <name val="Arial CE"/>
      <family val="0"/>
    </font>
    <font>
      <b/>
      <sz val="14"/>
      <color indexed="10"/>
      <name val="Arial CE"/>
      <family val="2"/>
    </font>
    <font>
      <b/>
      <sz val="8"/>
      <name val="Arial CE"/>
      <family val="2"/>
    </font>
    <font>
      <b/>
      <u val="single"/>
      <sz val="8"/>
      <name val="Arial"/>
      <family val="2"/>
    </font>
    <font>
      <b/>
      <u val="single"/>
      <sz val="8"/>
      <color indexed="10"/>
      <name val="Arial"/>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8"/>
      <name val="Courier New"/>
      <family val="2"/>
    </font>
    <font>
      <sz val="11"/>
      <color indexed="52"/>
      <name val="Calibri"/>
      <family val="2"/>
    </font>
    <font>
      <b/>
      <sz val="10"/>
      <color indexed="8"/>
      <name val="Arial"/>
      <family val="2"/>
    </font>
    <font>
      <sz val="1"/>
      <color indexed="8"/>
      <name val="Arial"/>
      <family val="2"/>
    </font>
    <font>
      <b/>
      <sz val="8"/>
      <color indexed="8"/>
      <name val="Arial"/>
      <family val="2"/>
    </font>
    <font>
      <b/>
      <sz val="11"/>
      <color indexed="52"/>
      <name val="Calibri"/>
      <family val="2"/>
    </font>
    <font>
      <sz val="11"/>
      <color theme="1"/>
      <name val="Calibri"/>
      <family val="2"/>
    </font>
    <font>
      <sz val="11"/>
      <color theme="0"/>
      <name val="Calibri"/>
      <family val="2"/>
    </font>
    <font>
      <b/>
      <sz val="11"/>
      <color theme="1"/>
      <name val="Calibri"/>
      <family val="2"/>
    </font>
    <font>
      <u val="single"/>
      <sz val="8"/>
      <color theme="10"/>
      <name val="Trebuchet MS"/>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theme="1"/>
      <name val="Courier New"/>
      <family val="2"/>
    </font>
    <font>
      <sz val="11"/>
      <color rgb="FFFA7D00"/>
      <name val="Calibri"/>
      <family val="2"/>
    </font>
    <font>
      <sz val="10"/>
      <color rgb="FF000000"/>
      <name val="Arial"/>
      <family val="2"/>
    </font>
    <font>
      <b/>
      <sz val="10"/>
      <color rgb="FF000000"/>
      <name val="Arial"/>
      <family val="2"/>
    </font>
    <font>
      <sz val="8"/>
      <color rgb="FF000000"/>
      <name val="Arial"/>
      <family val="2"/>
    </font>
    <font>
      <sz val="1"/>
      <color rgb="FF000000"/>
      <name val="Arial"/>
      <family val="2"/>
    </font>
    <font>
      <b/>
      <sz val="8"/>
      <color rgb="FF000000"/>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5">
    <fill>
      <patternFill/>
    </fill>
    <fill>
      <patternFill patternType="gray125"/>
    </fill>
    <fill>
      <patternFill patternType="solid">
        <fgColor indexed="13"/>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58">
    <border>
      <left/>
      <right/>
      <top/>
      <bottom/>
      <diagonal/>
    </border>
    <border>
      <left style="thin"/>
      <right style="thin"/>
      <top style="thin"/>
      <bottom style="thin"/>
    </border>
    <border>
      <left>
        <color indexed="63"/>
      </left>
      <right>
        <color indexed="63"/>
      </right>
      <top>
        <color indexed="63"/>
      </top>
      <bottom style="dotted">
        <color indexed="23"/>
      </bottom>
    </border>
    <border>
      <left style="hair"/>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style="medium"/>
      <right style="medium"/>
      <top style="medium"/>
      <bottom style="medium"/>
    </border>
    <border>
      <left style="thin"/>
      <right>
        <color indexed="63"/>
      </right>
      <top>
        <color indexed="63"/>
      </top>
      <bottom>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2"/>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color indexed="55"/>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8"/>
      </left>
      <right style="thin">
        <color indexed="8"/>
      </right>
      <top>
        <color indexed="63"/>
      </top>
      <bottom style="thin">
        <color indexed="8"/>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hair">
        <color indexed="55"/>
      </right>
      <top/>
      <bottom/>
    </border>
    <border>
      <left/>
      <right/>
      <top style="hair">
        <color indexed="55"/>
      </top>
      <bottom style="hair">
        <color indexed="55"/>
      </bottom>
    </border>
    <border>
      <left/>
      <right style="hair">
        <color indexed="55"/>
      </right>
      <top style="hair">
        <color indexed="55"/>
      </top>
      <bottom style="hair">
        <color indexed="55"/>
      </bottom>
    </border>
    <border>
      <left>
        <color indexed="63"/>
      </left>
      <right>
        <color indexed="63"/>
      </right>
      <top>
        <color indexed="63"/>
      </top>
      <bottom style="thin">
        <color indexed="12"/>
      </bottom>
    </border>
    <border>
      <left style="medium">
        <color indexed="39"/>
      </left>
      <right style="medium">
        <color indexed="39"/>
      </right>
      <top style="medium">
        <color indexed="39"/>
      </top>
      <bottom style="medium">
        <color indexed="39"/>
      </bottom>
    </border>
    <border>
      <left style="thin"/>
      <right/>
      <top style="thin"/>
      <bottom/>
    </border>
    <border>
      <left/>
      <right style="thin"/>
      <top style="thin"/>
      <bottom/>
    </border>
    <border>
      <left/>
      <right style="thin"/>
      <top/>
      <bottom/>
    </border>
    <border>
      <left style="hair">
        <color indexed="55"/>
      </left>
      <right/>
      <top style="hair">
        <color indexed="55"/>
      </top>
      <bottom style="hair">
        <color indexed="55"/>
      </bottom>
    </border>
    <border>
      <left style="hair">
        <color indexed="55"/>
      </left>
      <right/>
      <top/>
      <bottom/>
    </border>
    <border>
      <left style="hair">
        <color indexed="55"/>
      </left>
      <right style="hair">
        <color indexed="55"/>
      </right>
      <top style="hair">
        <color indexed="55"/>
      </top>
      <bottom style="hair">
        <color indexed="55"/>
      </bottom>
    </border>
    <border>
      <left style="thin"/>
      <right>
        <color indexed="63"/>
      </right>
      <top>
        <color indexed="63"/>
      </top>
      <bottom style="thin"/>
    </border>
    <border>
      <left>
        <color indexed="63"/>
      </left>
      <right>
        <color indexed="63"/>
      </right>
      <top>
        <color indexed="63"/>
      </top>
      <bottom style="thin"/>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right style="thin">
        <color indexed="8"/>
      </right>
      <top/>
      <bottom/>
    </border>
    <border>
      <left>
        <color indexed="63"/>
      </left>
      <right/>
      <top style="thin">
        <color indexed="8"/>
      </top>
      <bottom/>
    </border>
    <border>
      <left>
        <color indexed="63"/>
      </left>
      <right>
        <color indexed="63"/>
      </right>
      <top style="thin">
        <color indexed="12"/>
      </top>
      <bottom style="thin">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medium">
        <color indexed="12"/>
      </top>
      <bottom style="medium">
        <color indexed="39"/>
      </bottom>
    </border>
  </borders>
  <cellStyleXfs count="544">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9" fontId="1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5" fillId="2" borderId="0" applyProtection="0">
      <alignment/>
    </xf>
    <xf numFmtId="6" fontId="19"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8" fontId="19"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49" fontId="0" fillId="0" borderId="1">
      <alignment/>
      <protection/>
    </xf>
    <xf numFmtId="0" fontId="110"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0"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0"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0"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0"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0"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1" fillId="2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11"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11"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11" fillId="2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11" fillId="28"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11" fillId="2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168" fontId="20" fillId="0" borderId="0" applyNumberFormat="0" applyFill="0" applyBorder="0" applyAlignment="0">
      <protection/>
    </xf>
    <xf numFmtId="1" fontId="21" fillId="0" borderId="2" applyAlignment="0">
      <protection/>
    </xf>
    <xf numFmtId="169" fontId="22" fillId="30" borderId="3" applyNumberFormat="0" applyFont="0" applyFill="0" applyBorder="0" applyAlignment="0">
      <protection/>
    </xf>
    <xf numFmtId="0" fontId="112"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3" fontId="0"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193" fontId="35" fillId="0" borderId="0" applyFill="0" applyBorder="0">
      <alignment vertical="top" wrapText="1"/>
      <protection locked="0"/>
    </xf>
    <xf numFmtId="41" fontId="0" fillId="0" borderId="0" applyFont="0" applyFill="0" applyBorder="0" applyAlignment="0" applyProtection="0"/>
    <xf numFmtId="15" fontId="19" fillId="0" borderId="0" applyFont="0" applyFill="0" applyBorder="0" applyAlignment="0" applyProtection="0"/>
    <xf numFmtId="0" fontId="23" fillId="0" borderId="6" applyProtection="0">
      <alignment horizontal="center" vertical="top" wrapText="1"/>
    </xf>
    <xf numFmtId="176" fontId="19" fillId="0" borderId="0" applyFont="0" applyFill="0" applyBorder="0" applyProtection="0">
      <alignment horizontal="left"/>
    </xf>
    <xf numFmtId="177" fontId="24" fillId="0" borderId="0" applyFont="0" applyFill="0" applyBorder="0" applyAlignment="0" applyProtection="0"/>
    <xf numFmtId="39" fontId="5" fillId="0" borderId="0" applyFont="0" applyFill="0" applyBorder="0" applyAlignment="0" applyProtection="0"/>
    <xf numFmtId="178" fontId="25" fillId="0" borderId="0" applyFont="0" applyFill="0" applyBorder="0" applyAlignment="0">
      <protection/>
    </xf>
    <xf numFmtId="9" fontId="21" fillId="0" borderId="0">
      <alignment horizontal="right"/>
      <protection/>
    </xf>
    <xf numFmtId="170" fontId="14" fillId="0" borderId="0" applyFont="0" applyFill="0" applyBorder="0" applyAlignment="0" applyProtection="0"/>
    <xf numFmtId="171" fontId="14" fillId="0" borderId="0" applyFont="0" applyFill="0" applyBorder="0" applyAlignment="0" applyProtection="0"/>
    <xf numFmtId="0" fontId="1" fillId="0" borderId="0">
      <alignment/>
      <protection/>
    </xf>
    <xf numFmtId="0" fontId="50" fillId="0" borderId="0">
      <alignment/>
      <protection/>
    </xf>
    <xf numFmtId="4" fontId="0" fillId="0" borderId="0" applyFon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37" fontId="26" fillId="0" borderId="0" applyFill="0" applyBorder="0" applyAlignment="0">
      <protection locked="0"/>
    </xf>
    <xf numFmtId="179" fontId="26" fillId="0" borderId="7" applyFill="0" applyBorder="0" applyAlignment="0">
      <protection locked="0"/>
    </xf>
    <xf numFmtId="177" fontId="26" fillId="0" borderId="0" applyFill="0" applyBorder="0" applyAlignment="0">
      <protection locked="0"/>
    </xf>
    <xf numFmtId="178" fontId="26" fillId="0" borderId="0" applyFill="0" applyBorder="0" applyAlignment="0" applyProtection="0"/>
    <xf numFmtId="0" fontId="115" fillId="33" borderId="8" applyNumberFormat="0" applyAlignment="0" applyProtection="0"/>
    <xf numFmtId="0" fontId="41" fillId="34" borderId="9" applyNumberFormat="0" applyAlignment="0" applyProtection="0"/>
    <xf numFmtId="0" fontId="41" fillId="34" borderId="9" applyNumberFormat="0" applyAlignment="0" applyProtection="0"/>
    <xf numFmtId="0" fontId="41" fillId="34" borderId="9" applyNumberFormat="0" applyAlignment="0" applyProtection="0"/>
    <xf numFmtId="0" fontId="41" fillId="34" borderId="9"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194" fontId="0"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2" fontId="0" fillId="0" borderId="0" applyFont="0" applyFill="0" applyBorder="0" applyAlignment="0" applyProtection="0"/>
    <xf numFmtId="180" fontId="27" fillId="0" borderId="0" applyFont="0" applyFill="0" applyBorder="0" applyAlignment="0" applyProtection="0"/>
    <xf numFmtId="165" fontId="60" fillId="0" borderId="0">
      <alignment horizontal="right"/>
      <protection/>
    </xf>
    <xf numFmtId="0" fontId="60" fillId="0" borderId="0">
      <alignment horizontal="left"/>
      <protection/>
    </xf>
    <xf numFmtId="0" fontId="116" fillId="0" borderId="10"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117" fillId="0" borderId="12"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118" fillId="0" borderId="1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0" fillId="35"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168" fontId="28" fillId="0" borderId="0" applyFill="0" applyBorder="0" applyAlignment="0">
      <protection/>
    </xf>
    <xf numFmtId="38" fontId="19" fillId="0" borderId="0">
      <alignment/>
      <protection/>
    </xf>
    <xf numFmtId="0" fontId="14" fillId="0" borderId="0">
      <alignment/>
      <protection/>
    </xf>
    <xf numFmtId="0" fontId="35" fillId="0" borderId="0" applyAlignment="0">
      <protection locked="0"/>
    </xf>
    <xf numFmtId="0" fontId="35" fillId="0" borderId="0" applyAlignment="0">
      <protection locked="0"/>
    </xf>
    <xf numFmtId="0" fontId="35" fillId="0" borderId="0" applyAlignment="0">
      <protection locked="0"/>
    </xf>
    <xf numFmtId="0" fontId="35" fillId="0" borderId="0" applyAlignment="0">
      <protection locked="0"/>
    </xf>
    <xf numFmtId="0" fontId="37" fillId="0" borderId="0" applyAlignment="0">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35" fillId="0" borderId="0" applyAlignment="0">
      <protection locked="0"/>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66" fillId="0" borderId="0">
      <alignment/>
      <protection/>
    </xf>
    <xf numFmtId="0" fontId="14" fillId="0" borderId="0">
      <alignment/>
      <protection/>
    </xf>
    <xf numFmtId="0" fontId="0" fillId="0" borderId="0">
      <alignment/>
      <protection/>
    </xf>
    <xf numFmtId="0" fontId="0"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1" fillId="0" borderId="0">
      <alignment/>
      <protection/>
    </xf>
    <xf numFmtId="0" fontId="14" fillId="0" borderId="0">
      <alignment/>
      <protection/>
    </xf>
    <xf numFmtId="0" fontId="21" fillId="0" borderId="0">
      <alignment vertical="top" wrapText="1"/>
      <protection locked="0"/>
    </xf>
    <xf numFmtId="0" fontId="35" fillId="0" borderId="0" applyAlignment="0">
      <protection locked="0"/>
    </xf>
    <xf numFmtId="0" fontId="37" fillId="0" borderId="0" applyAlignment="0">
      <protection locked="0"/>
    </xf>
    <xf numFmtId="0" fontId="37" fillId="0" borderId="0" applyAlignment="0">
      <protection locked="0"/>
    </xf>
    <xf numFmtId="0" fontId="37" fillId="0" borderId="0" applyAlignment="0">
      <protection locked="0"/>
    </xf>
    <xf numFmtId="0" fontId="37" fillId="0" borderId="0" applyAlignment="0">
      <protection locked="0"/>
    </xf>
    <xf numFmtId="0" fontId="37" fillId="0" borderId="0" applyAlignment="0">
      <protection locked="0"/>
    </xf>
    <xf numFmtId="0" fontId="14" fillId="0" borderId="0" applyAlignment="0">
      <protection locked="0"/>
    </xf>
    <xf numFmtId="0" fontId="14" fillId="0" borderId="0">
      <alignment/>
      <protection/>
    </xf>
    <xf numFmtId="0" fontId="35" fillId="0" borderId="0" applyAlignment="0">
      <protection locked="0"/>
    </xf>
    <xf numFmtId="0" fontId="14" fillId="0" borderId="0" applyAlignment="0">
      <protection locked="0"/>
    </xf>
    <xf numFmtId="0" fontId="110" fillId="0" borderId="0">
      <alignment/>
      <protection/>
    </xf>
    <xf numFmtId="0" fontId="110" fillId="0" borderId="0">
      <alignment/>
      <protection/>
    </xf>
    <xf numFmtId="0" fontId="1" fillId="0" borderId="0">
      <alignment/>
      <protection/>
    </xf>
    <xf numFmtId="0" fontId="35" fillId="0" borderId="0" applyAlignment="0">
      <protection locked="0"/>
    </xf>
    <xf numFmtId="0" fontId="35" fillId="0" borderId="0" applyAlignment="0">
      <protection locked="0"/>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35" fillId="0" borderId="0" applyAlignment="0">
      <protection locked="0"/>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35" fillId="0" borderId="0" applyAlignment="0">
      <protection locked="0"/>
    </xf>
    <xf numFmtId="0" fontId="35" fillId="0" borderId="0" applyAlignment="0">
      <protection locked="0"/>
    </xf>
    <xf numFmtId="0" fontId="35" fillId="0" borderId="0" applyAlignment="0">
      <protection locked="0"/>
    </xf>
    <xf numFmtId="0" fontId="35" fillId="0" borderId="0" applyAlignment="0">
      <protection locked="0"/>
    </xf>
    <xf numFmtId="0" fontId="1" fillId="0" borderId="0">
      <alignment/>
      <protection/>
    </xf>
    <xf numFmtId="0" fontId="35" fillId="0" borderId="0" applyAlignment="0">
      <protection locked="0"/>
    </xf>
    <xf numFmtId="0" fontId="35" fillId="0" borderId="0" applyAlignment="0">
      <protection locked="0"/>
    </xf>
    <xf numFmtId="0" fontId="14" fillId="0" borderId="0">
      <alignment/>
      <protection/>
    </xf>
    <xf numFmtId="0" fontId="14" fillId="0" borderId="0" applyAlignment="0">
      <protection locked="0"/>
    </xf>
    <xf numFmtId="0" fontId="0" fillId="0" borderId="0">
      <alignment/>
      <protection/>
    </xf>
    <xf numFmtId="181" fontId="25" fillId="0" borderId="16"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0" fontId="19" fillId="0" borderId="0" applyFont="0" applyFill="0" applyBorder="0" applyAlignment="0" applyProtection="0"/>
    <xf numFmtId="0" fontId="30" fillId="0" borderId="17">
      <alignment/>
      <protection/>
    </xf>
    <xf numFmtId="0" fontId="16" fillId="0" borderId="18" applyNumberFormat="0" applyFont="0" applyFill="0" applyAlignment="0" applyProtection="0"/>
    <xf numFmtId="165" fontId="21" fillId="0" borderId="0">
      <alignment horizontal="right"/>
      <protection/>
    </xf>
    <xf numFmtId="167" fontId="21" fillId="0" borderId="0">
      <alignment horizontal="right"/>
      <protection/>
    </xf>
    <xf numFmtId="0" fontId="21" fillId="0" borderId="0">
      <alignment horizontal="left" wrapText="1"/>
      <protection/>
    </xf>
    <xf numFmtId="0" fontId="17" fillId="0" borderId="0" applyFont="0">
      <alignment/>
      <protection/>
    </xf>
    <xf numFmtId="0" fontId="0" fillId="36" borderId="19" applyNumberFormat="0" applyFont="0" applyAlignment="0" applyProtection="0"/>
    <xf numFmtId="0" fontId="0" fillId="8" borderId="2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0"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22" fillId="0" borderId="21"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2" fillId="0" borderId="0">
      <alignment/>
      <protection/>
    </xf>
    <xf numFmtId="0" fontId="123" fillId="0" borderId="0">
      <alignment horizontal="left" vertical="top"/>
      <protection/>
    </xf>
    <xf numFmtId="0" fontId="124" fillId="0" borderId="0">
      <alignment horizontal="left"/>
      <protection/>
    </xf>
    <xf numFmtId="0" fontId="125" fillId="0" borderId="0">
      <alignment horizontal="left"/>
      <protection/>
    </xf>
    <xf numFmtId="0" fontId="125" fillId="0" borderId="0">
      <alignment horizontal="left"/>
      <protection/>
    </xf>
    <xf numFmtId="0" fontId="125" fillId="0" borderId="0">
      <alignment horizontal="left"/>
      <protection/>
    </xf>
    <xf numFmtId="0" fontId="126" fillId="0" borderId="0">
      <alignment horizontal="left" vertical="top"/>
      <protection/>
    </xf>
    <xf numFmtId="0" fontId="125" fillId="0" borderId="0">
      <alignment horizontal="right" vertical="center"/>
      <protection/>
    </xf>
    <xf numFmtId="0" fontId="125" fillId="0" borderId="0">
      <alignment horizontal="left" vertical="center"/>
      <protection/>
    </xf>
    <xf numFmtId="0" fontId="125" fillId="0" borderId="0">
      <alignment horizontal="center" vertical="center"/>
      <protection/>
    </xf>
    <xf numFmtId="0" fontId="125" fillId="0" borderId="0">
      <alignment horizontal="left" vertical="top"/>
      <protection/>
    </xf>
    <xf numFmtId="0" fontId="125" fillId="0" borderId="0">
      <alignment horizontal="right" vertical="top"/>
      <protection/>
    </xf>
    <xf numFmtId="0" fontId="125" fillId="0" borderId="0">
      <alignment horizontal="right" vertical="top"/>
      <protection/>
    </xf>
    <xf numFmtId="0" fontId="125" fillId="0" borderId="0">
      <alignment horizontal="left" vertical="top"/>
      <protection/>
    </xf>
    <xf numFmtId="0" fontId="125" fillId="0" borderId="0">
      <alignment horizontal="center" vertical="top"/>
      <protection/>
    </xf>
    <xf numFmtId="0" fontId="125" fillId="0" borderId="0">
      <alignment horizontal="right" vertical="top"/>
      <protection/>
    </xf>
    <xf numFmtId="0" fontId="125" fillId="0" borderId="0">
      <alignment horizontal="right" vertical="top"/>
      <protection/>
    </xf>
    <xf numFmtId="0" fontId="125" fillId="0" borderId="0">
      <alignment horizontal="right" vertical="top"/>
      <protection/>
    </xf>
    <xf numFmtId="0" fontId="127" fillId="0" borderId="0">
      <alignment horizontal="right" vertical="top"/>
      <protection/>
    </xf>
    <xf numFmtId="0" fontId="127" fillId="0" borderId="0">
      <alignment horizontal="right" vertical="top"/>
      <protection/>
    </xf>
    <xf numFmtId="0" fontId="127" fillId="0" borderId="0">
      <alignment horizontal="right" vertical="top"/>
      <protection/>
    </xf>
    <xf numFmtId="0" fontId="126" fillId="0" borderId="0">
      <alignment horizontal="left" vertical="top"/>
      <protection/>
    </xf>
    <xf numFmtId="0" fontId="123" fillId="0" borderId="0">
      <alignment horizontal="left" vertical="top"/>
      <protection/>
    </xf>
    <xf numFmtId="0" fontId="125" fillId="0" borderId="0">
      <alignment horizontal="left"/>
      <protection/>
    </xf>
    <xf numFmtId="0" fontId="126" fillId="0" borderId="0">
      <alignment horizontal="left" vertical="top"/>
      <protection/>
    </xf>
    <xf numFmtId="0" fontId="123" fillId="0" borderId="0">
      <alignment horizontal="left" vertical="top"/>
      <protection/>
    </xf>
    <xf numFmtId="0" fontId="123" fillId="0" borderId="0">
      <alignment horizontal="left" vertical="top"/>
      <protection/>
    </xf>
    <xf numFmtId="0" fontId="123" fillId="0" borderId="0">
      <alignment horizontal="left" vertical="top"/>
      <protection/>
    </xf>
    <xf numFmtId="0" fontId="123" fillId="0" borderId="0">
      <alignment horizontal="left" vertical="top"/>
      <protection/>
    </xf>
    <xf numFmtId="0" fontId="123" fillId="0" borderId="0">
      <alignment horizontal="left" vertical="top"/>
      <protection/>
    </xf>
    <xf numFmtId="0" fontId="123" fillId="0" borderId="0">
      <alignment horizontal="right"/>
      <protection/>
    </xf>
    <xf numFmtId="0" fontId="125" fillId="0" borderId="0">
      <alignment horizontal="left" vertical="center"/>
      <protection/>
    </xf>
    <xf numFmtId="0" fontId="127" fillId="0" borderId="0">
      <alignment horizontal="left" vertical="top"/>
      <protection/>
    </xf>
    <xf numFmtId="0" fontId="125" fillId="0" borderId="0">
      <alignment horizontal="left" vertical="top"/>
      <protection/>
    </xf>
    <xf numFmtId="0" fontId="124" fillId="0" borderId="0">
      <alignment horizontal="left" vertical="center"/>
      <protection/>
    </xf>
    <xf numFmtId="38" fontId="19" fillId="37" borderId="0" applyNumberFormat="0" applyFont="0" applyBorder="0" applyAlignment="0" applyProtection="0"/>
    <xf numFmtId="0" fontId="17" fillId="0" borderId="0">
      <alignment/>
      <protection/>
    </xf>
    <xf numFmtId="0" fontId="12" fillId="0" borderId="0" applyNumberFormat="0" applyFill="0" applyBorder="0" applyAlignment="0" applyProtection="0"/>
    <xf numFmtId="1" fontId="0" fillId="0" borderId="0">
      <alignment horizontal="center" vertical="center"/>
      <protection locked="0"/>
    </xf>
    <xf numFmtId="0" fontId="128" fillId="38"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31" fillId="0" borderId="0">
      <alignment/>
      <protection/>
    </xf>
    <xf numFmtId="0" fontId="19"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38" fontId="32" fillId="0" borderId="0" applyFill="0" applyBorder="0" applyAlignment="0" applyProtection="0"/>
    <xf numFmtId="184" fontId="33" fillId="0" borderId="0" applyFill="0" applyBorder="0" applyAlignment="0" applyProtection="0"/>
    <xf numFmtId="186" fontId="34" fillId="0" borderId="23">
      <alignment vertical="top" wrapText="1"/>
      <protection locked="0"/>
    </xf>
    <xf numFmtId="0" fontId="12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 fontId="24" fillId="0" borderId="0" applyFont="0" applyFill="0" applyBorder="0" applyAlignment="0" applyProtection="0"/>
    <xf numFmtId="38" fontId="19" fillId="0" borderId="24" applyNumberFormat="0" applyFont="0" applyFill="0" applyAlignment="0" applyProtection="0"/>
    <xf numFmtId="10" fontId="29" fillId="0" borderId="25" applyNumberFormat="0" applyFont="0" applyFill="0" applyAlignment="0" applyProtection="0"/>
    <xf numFmtId="0" fontId="130" fillId="39" borderId="26" applyNumberFormat="0" applyAlignment="0" applyProtection="0"/>
    <xf numFmtId="0" fontId="44" fillId="17" borderId="27" applyNumberFormat="0" applyAlignment="0" applyProtection="0"/>
    <xf numFmtId="0" fontId="44" fillId="17" borderId="27" applyNumberFormat="0" applyAlignment="0" applyProtection="0"/>
    <xf numFmtId="0" fontId="44" fillId="17" borderId="27" applyNumberFormat="0" applyAlignment="0" applyProtection="0"/>
    <xf numFmtId="0" fontId="44" fillId="17" borderId="27" applyNumberFormat="0" applyAlignment="0" applyProtection="0"/>
    <xf numFmtId="0" fontId="67" fillId="0" borderId="28">
      <alignment horizontal="left" wrapText="1" indent="1"/>
      <protection locked="0"/>
    </xf>
    <xf numFmtId="0" fontId="131" fillId="40" borderId="26" applyNumberFormat="0" applyAlignment="0" applyProtection="0"/>
    <xf numFmtId="0" fontId="68" fillId="41" borderId="27" applyNumberFormat="0" applyAlignment="0" applyProtection="0"/>
    <xf numFmtId="0" fontId="68" fillId="41" borderId="27" applyNumberFormat="0" applyAlignment="0" applyProtection="0"/>
    <xf numFmtId="0" fontId="68" fillId="41" borderId="27" applyNumberFormat="0" applyAlignment="0" applyProtection="0"/>
    <xf numFmtId="0" fontId="68" fillId="41" borderId="27" applyNumberFormat="0" applyAlignment="0" applyProtection="0"/>
    <xf numFmtId="0" fontId="132" fillId="40" borderId="29" applyNumberFormat="0" applyAlignment="0" applyProtection="0"/>
    <xf numFmtId="0" fontId="45" fillId="41" borderId="30" applyNumberFormat="0" applyAlignment="0" applyProtection="0"/>
    <xf numFmtId="0" fontId="45" fillId="41" borderId="30" applyNumberFormat="0" applyAlignment="0" applyProtection="0"/>
    <xf numFmtId="0" fontId="45" fillId="41" borderId="30" applyNumberFormat="0" applyAlignment="0" applyProtection="0"/>
    <xf numFmtId="0" fontId="45" fillId="41" borderId="30" applyNumberFormat="0" applyAlignment="0" applyProtection="0"/>
    <xf numFmtId="0" fontId="13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1" fontId="15" fillId="0" borderId="23" applyFont="0" applyFill="0" applyBorder="0" applyAlignment="0" applyProtection="0"/>
    <xf numFmtId="0" fontId="21" fillId="0" borderId="1">
      <alignment vertical="center" wrapText="1"/>
      <protection/>
    </xf>
    <xf numFmtId="0" fontId="111"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11"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11"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11"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11"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11"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2" borderId="0" applyProtection="0">
      <alignment/>
    </xf>
  </cellStyleXfs>
  <cellXfs count="275">
    <xf numFmtId="0" fontId="0" fillId="0" borderId="0" xfId="0" applyAlignment="1">
      <alignment/>
    </xf>
    <xf numFmtId="0" fontId="47" fillId="0" borderId="0" xfId="303" applyFont="1">
      <alignment/>
      <protection/>
    </xf>
    <xf numFmtId="0" fontId="10" fillId="0" borderId="0" xfId="303" applyFont="1">
      <alignment/>
      <protection/>
    </xf>
    <xf numFmtId="0" fontId="4" fillId="0" borderId="0" xfId="303" applyFont="1" applyAlignment="1">
      <alignment vertical="center"/>
      <protection/>
    </xf>
    <xf numFmtId="42" fontId="51" fillId="0" borderId="0" xfId="0" applyNumberFormat="1" applyFont="1" applyBorder="1" applyAlignment="1">
      <alignment vertical="top" wrapText="1"/>
    </xf>
    <xf numFmtId="42" fontId="51" fillId="0" borderId="0" xfId="0" applyNumberFormat="1" applyFont="1" applyFill="1" applyBorder="1" applyAlignment="1">
      <alignment vertical="top" wrapText="1"/>
    </xf>
    <xf numFmtId="0" fontId="55" fillId="0" borderId="0" xfId="0" applyFont="1" applyBorder="1" applyAlignment="1">
      <alignment horizontal="left" wrapText="1"/>
    </xf>
    <xf numFmtId="42" fontId="57" fillId="0" borderId="0" xfId="0" applyNumberFormat="1" applyFont="1" applyBorder="1" applyAlignment="1">
      <alignment vertical="center" wrapText="1"/>
    </xf>
    <xf numFmtId="42" fontId="58" fillId="0" borderId="0" xfId="0" applyNumberFormat="1" applyFont="1" applyBorder="1" applyAlignment="1">
      <alignment vertical="center" wrapText="1"/>
    </xf>
    <xf numFmtId="42" fontId="59" fillId="0" borderId="0" xfId="0" applyNumberFormat="1" applyFont="1" applyFill="1" applyBorder="1" applyAlignment="1">
      <alignment vertical="top" wrapText="1"/>
    </xf>
    <xf numFmtId="0" fontId="37" fillId="0" borderId="0" xfId="333" applyFont="1" applyAlignment="1">
      <alignment horizontal="left" vertical="center"/>
      <protection locked="0"/>
    </xf>
    <xf numFmtId="0" fontId="37" fillId="0" borderId="0" xfId="333" applyAlignment="1">
      <alignment horizontal="left" vertical="top"/>
      <protection locked="0"/>
    </xf>
    <xf numFmtId="195" fontId="76" fillId="0" borderId="0" xfId="333" applyNumberFormat="1" applyFont="1" applyAlignment="1">
      <alignment horizontal="right" vertical="center"/>
      <protection locked="0"/>
    </xf>
    <xf numFmtId="195" fontId="76" fillId="0" borderId="31" xfId="333" applyNumberFormat="1" applyFont="1" applyBorder="1" applyAlignment="1">
      <alignment horizontal="right" vertical="center"/>
      <protection locked="0"/>
    </xf>
    <xf numFmtId="165" fontId="37" fillId="0" borderId="0" xfId="333" applyNumberFormat="1" applyFont="1" applyAlignment="1">
      <alignment horizontal="right" vertical="center"/>
      <protection locked="0"/>
    </xf>
    <xf numFmtId="0" fontId="37" fillId="0" borderId="0" xfId="333" applyFont="1" applyAlignment="1">
      <alignment horizontal="left" vertical="top"/>
      <protection locked="0"/>
    </xf>
    <xf numFmtId="0" fontId="37" fillId="0" borderId="0" xfId="333" applyFont="1" applyFill="1" applyAlignment="1">
      <alignment horizontal="center" vertical="center" wrapText="1"/>
      <protection locked="0"/>
    </xf>
    <xf numFmtId="0" fontId="75" fillId="0" borderId="32" xfId="333" applyFont="1" applyFill="1" applyBorder="1" applyAlignment="1">
      <alignment horizontal="center" vertical="center" wrapText="1"/>
      <protection locked="0"/>
    </xf>
    <xf numFmtId="0" fontId="75" fillId="0" borderId="33" xfId="333" applyFont="1" applyFill="1" applyBorder="1" applyAlignment="1">
      <alignment horizontal="center" vertical="center" wrapText="1"/>
      <protection locked="0"/>
    </xf>
    <xf numFmtId="0" fontId="37" fillId="0" borderId="0" xfId="333" applyFont="1" applyFill="1" applyAlignment="1">
      <alignment horizontal="left"/>
      <protection locked="0"/>
    </xf>
    <xf numFmtId="195" fontId="73" fillId="0" borderId="0" xfId="333" applyNumberFormat="1" applyFont="1" applyFill="1" applyAlignment="1">
      <alignment horizontal="right"/>
      <protection locked="0"/>
    </xf>
    <xf numFmtId="195" fontId="73" fillId="0" borderId="31" xfId="333" applyNumberFormat="1" applyFont="1" applyFill="1" applyBorder="1" applyAlignment="1">
      <alignment horizontal="right"/>
      <protection locked="0"/>
    </xf>
    <xf numFmtId="0" fontId="73" fillId="0" borderId="0" xfId="333" applyFont="1" applyFill="1" applyAlignment="1">
      <alignment horizontal="left"/>
      <protection locked="0"/>
    </xf>
    <xf numFmtId="165" fontId="73" fillId="0" borderId="0" xfId="333" applyNumberFormat="1" applyFont="1" applyFill="1" applyAlignment="1">
      <alignment horizontal="right" vertical="center"/>
      <protection locked="0"/>
    </xf>
    <xf numFmtId="0" fontId="37" fillId="0" borderId="0" xfId="333" applyFont="1" applyFill="1" applyAlignment="1">
      <alignment horizontal="left" vertical="center"/>
      <protection locked="0"/>
    </xf>
    <xf numFmtId="195" fontId="76" fillId="0" borderId="0" xfId="333" applyNumberFormat="1" applyFont="1" applyFill="1" applyAlignment="1">
      <alignment horizontal="right" vertical="center"/>
      <protection locked="0"/>
    </xf>
    <xf numFmtId="195" fontId="76" fillId="0" borderId="31" xfId="333" applyNumberFormat="1" applyFont="1" applyFill="1" applyBorder="1" applyAlignment="1">
      <alignment horizontal="right" vertical="center"/>
      <protection locked="0"/>
    </xf>
    <xf numFmtId="165" fontId="37" fillId="0" borderId="0" xfId="333" applyNumberFormat="1" applyFont="1" applyFill="1" applyAlignment="1">
      <alignment horizontal="right" vertical="center"/>
      <protection locked="0"/>
    </xf>
    <xf numFmtId="0" fontId="4" fillId="0" borderId="0" xfId="303" applyFont="1">
      <alignment/>
      <protection/>
    </xf>
    <xf numFmtId="0" fontId="80" fillId="0" borderId="0" xfId="362" applyFont="1" applyFill="1">
      <alignment/>
      <protection/>
    </xf>
    <xf numFmtId="0" fontId="80" fillId="0" borderId="0" xfId="362" applyFont="1">
      <alignment/>
      <protection/>
    </xf>
    <xf numFmtId="0" fontId="6" fillId="0" borderId="0" xfId="303" applyFont="1">
      <alignment/>
      <protection/>
    </xf>
    <xf numFmtId="0" fontId="10" fillId="0" borderId="0" xfId="303" applyFont="1" applyAlignment="1">
      <alignment horizontal="center"/>
      <protection/>
    </xf>
    <xf numFmtId="0" fontId="6" fillId="52" borderId="0" xfId="304" applyFont="1" applyFill="1">
      <alignment/>
      <protection/>
    </xf>
    <xf numFmtId="0" fontId="7" fillId="52" borderId="0" xfId="304" applyFont="1" applyFill="1" applyAlignment="1">
      <alignment horizontal="right"/>
      <protection/>
    </xf>
    <xf numFmtId="0" fontId="7" fillId="52" borderId="0" xfId="304" applyFont="1" applyFill="1" applyAlignment="1">
      <alignment horizontal="left" indent="1"/>
      <protection/>
    </xf>
    <xf numFmtId="0" fontId="7" fillId="52" borderId="0" xfId="304" applyFont="1" applyFill="1" applyAlignment="1">
      <alignment horizontal="left"/>
      <protection/>
    </xf>
    <xf numFmtId="0" fontId="10" fillId="52" borderId="0" xfId="303" applyFont="1" applyFill="1">
      <alignment/>
      <protection/>
    </xf>
    <xf numFmtId="0" fontId="7" fillId="52" borderId="0" xfId="303" applyFont="1" applyFill="1" applyAlignment="1">
      <alignment horizontal="right"/>
      <protection/>
    </xf>
    <xf numFmtId="0" fontId="7" fillId="0" borderId="0" xfId="303" applyFont="1" applyAlignment="1">
      <alignment horizontal="right"/>
      <protection/>
    </xf>
    <xf numFmtId="0" fontId="9" fillId="0" borderId="0" xfId="303" applyFont="1" applyAlignment="1">
      <alignment horizontal="left"/>
      <protection/>
    </xf>
    <xf numFmtId="0" fontId="82" fillId="0" borderId="0" xfId="362" applyFont="1" applyAlignment="1">
      <alignment horizontal="center" vertical="center" wrapText="1"/>
      <protection/>
    </xf>
    <xf numFmtId="0" fontId="81" fillId="0" borderId="0" xfId="362" applyFont="1" applyAlignment="1">
      <alignment horizontal="center" vertical="center" wrapText="1"/>
      <protection/>
    </xf>
    <xf numFmtId="49" fontId="81" fillId="0" borderId="0" xfId="362" applyNumberFormat="1" applyFont="1" applyAlignment="1">
      <alignment horizontal="left" vertical="center"/>
      <protection/>
    </xf>
    <xf numFmtId="49" fontId="83" fillId="0" borderId="0" xfId="362" applyNumberFormat="1" applyFont="1" applyFill="1">
      <alignment/>
      <protection/>
    </xf>
    <xf numFmtId="49" fontId="83" fillId="0" borderId="0" xfId="362" applyNumberFormat="1" applyFont="1">
      <alignment/>
      <protection/>
    </xf>
    <xf numFmtId="0" fontId="81" fillId="0" borderId="0" xfId="362" applyFont="1">
      <alignment/>
      <protection/>
    </xf>
    <xf numFmtId="0" fontId="84" fillId="0" borderId="0" xfId="362" applyFont="1" applyFill="1">
      <alignment/>
      <protection/>
    </xf>
    <xf numFmtId="0" fontId="84" fillId="0" borderId="0" xfId="362" applyFont="1">
      <alignment/>
      <protection/>
    </xf>
    <xf numFmtId="0" fontId="85" fillId="0" borderId="0" xfId="362" applyFont="1">
      <alignment/>
      <protection/>
    </xf>
    <xf numFmtId="0" fontId="86" fillId="0" borderId="0" xfId="362" applyFont="1">
      <alignment/>
      <protection/>
    </xf>
    <xf numFmtId="0" fontId="82" fillId="0" borderId="0" xfId="362" applyFont="1" applyBorder="1">
      <alignment/>
      <protection/>
    </xf>
    <xf numFmtId="0" fontId="81" fillId="52" borderId="0" xfId="362" applyFont="1" applyFill="1">
      <alignment/>
      <protection/>
    </xf>
    <xf numFmtId="0" fontId="81" fillId="52" borderId="34" xfId="362" applyFont="1" applyFill="1" applyBorder="1">
      <alignment/>
      <protection/>
    </xf>
    <xf numFmtId="0" fontId="82" fillId="52" borderId="34" xfId="362" applyFont="1" applyFill="1" applyBorder="1">
      <alignment/>
      <protection/>
    </xf>
    <xf numFmtId="0" fontId="87" fillId="0" borderId="0" xfId="362" applyFont="1" applyFill="1">
      <alignment/>
      <protection/>
    </xf>
    <xf numFmtId="0" fontId="87" fillId="52" borderId="0" xfId="362" applyFont="1" applyFill="1">
      <alignment/>
      <protection/>
    </xf>
    <xf numFmtId="0" fontId="35" fillId="0" borderId="0" xfId="336" applyAlignment="1">
      <alignment vertical="top"/>
      <protection locked="0"/>
    </xf>
    <xf numFmtId="42" fontId="51" fillId="0" borderId="0" xfId="0" applyNumberFormat="1" applyFont="1" applyBorder="1" applyAlignment="1" applyProtection="1">
      <alignment vertical="top" wrapText="1"/>
      <protection/>
    </xf>
    <xf numFmtId="42" fontId="52" fillId="0" borderId="0" xfId="0" applyNumberFormat="1" applyFont="1" applyBorder="1" applyAlignment="1" applyProtection="1">
      <alignment vertical="top" wrapText="1"/>
      <protection/>
    </xf>
    <xf numFmtId="42" fontId="51" fillId="0" borderId="0" xfId="0" applyNumberFormat="1" applyFont="1" applyFill="1" applyBorder="1" applyAlignment="1" applyProtection="1">
      <alignment vertical="top" wrapText="1"/>
      <protection/>
    </xf>
    <xf numFmtId="42" fontId="51" fillId="0" borderId="0" xfId="0" applyNumberFormat="1" applyFont="1" applyBorder="1" applyAlignment="1" applyProtection="1">
      <alignment horizontal="left" vertical="top" wrapText="1"/>
      <protection/>
    </xf>
    <xf numFmtId="0" fontId="55" fillId="0" borderId="0" xfId="0" applyFont="1" applyFill="1" applyBorder="1" applyAlignment="1" applyProtection="1">
      <alignment horizontal="left" wrapText="1"/>
      <protection/>
    </xf>
    <xf numFmtId="0" fontId="55" fillId="0" borderId="0" xfId="0" applyFont="1" applyBorder="1" applyAlignment="1" applyProtection="1">
      <alignment horizontal="left" wrapText="1"/>
      <protection/>
    </xf>
    <xf numFmtId="43" fontId="49" fillId="53" borderId="35" xfId="186" applyFont="1" applyFill="1" applyBorder="1" applyAlignment="1" applyProtection="1">
      <alignment horizontal="left" vertical="center" wrapText="1" indent="1"/>
      <protection/>
    </xf>
    <xf numFmtId="164" fontId="49" fillId="53" borderId="35" xfId="0" applyNumberFormat="1" applyFont="1" applyFill="1" applyBorder="1" applyAlignment="1" applyProtection="1">
      <alignment horizontal="right" vertical="center"/>
      <protection/>
    </xf>
    <xf numFmtId="42" fontId="56" fillId="0" borderId="0" xfId="0" applyNumberFormat="1" applyFont="1" applyBorder="1" applyAlignment="1" applyProtection="1">
      <alignment vertical="top" wrapText="1"/>
      <protection/>
    </xf>
    <xf numFmtId="42" fontId="56" fillId="0" borderId="0" xfId="0" applyNumberFormat="1" applyFont="1" applyBorder="1" applyAlignment="1" applyProtection="1">
      <alignment vertical="top" wrapText="1"/>
      <protection/>
    </xf>
    <xf numFmtId="42" fontId="57" fillId="0" borderId="0" xfId="0" applyNumberFormat="1" applyFont="1" applyBorder="1" applyAlignment="1" applyProtection="1">
      <alignment vertical="center" wrapText="1"/>
      <protection/>
    </xf>
    <xf numFmtId="0" fontId="59" fillId="0" borderId="0" xfId="0" applyNumberFormat="1" applyFont="1" applyFill="1" applyBorder="1" applyAlignment="1" applyProtection="1">
      <alignment horizontal="left" vertical="center" wrapText="1" indent="1"/>
      <protection/>
    </xf>
    <xf numFmtId="164" fontId="59" fillId="0" borderId="0" xfId="0" applyNumberFormat="1" applyFont="1" applyFill="1" applyBorder="1" applyAlignment="1" applyProtection="1">
      <alignment vertical="center" wrapText="1"/>
      <protection/>
    </xf>
    <xf numFmtId="42" fontId="57" fillId="0" borderId="0" xfId="0" applyNumberFormat="1" applyFont="1" applyFill="1" applyBorder="1" applyAlignment="1" applyProtection="1">
      <alignment vertical="center" wrapText="1"/>
      <protection/>
    </xf>
    <xf numFmtId="42" fontId="58" fillId="0" borderId="0" xfId="0" applyNumberFormat="1" applyFont="1" applyBorder="1" applyAlignment="1" applyProtection="1">
      <alignment vertical="center" wrapText="1"/>
      <protection/>
    </xf>
    <xf numFmtId="0" fontId="59" fillId="0" borderId="0" xfId="0" applyNumberFormat="1" applyFont="1" applyFill="1" applyBorder="1" applyAlignment="1" applyProtection="1">
      <alignment vertical="center" wrapText="1"/>
      <protection/>
    </xf>
    <xf numFmtId="164" fontId="59" fillId="0" borderId="0" xfId="0" applyNumberFormat="1" applyFont="1" applyBorder="1" applyAlignment="1" applyProtection="1">
      <alignment vertical="center" wrapText="1"/>
      <protection/>
    </xf>
    <xf numFmtId="42" fontId="58" fillId="0" borderId="0" xfId="0" applyNumberFormat="1" applyFont="1" applyFill="1" applyBorder="1" applyAlignment="1" applyProtection="1">
      <alignment vertical="center" wrapText="1"/>
      <protection/>
    </xf>
    <xf numFmtId="42" fontId="59" fillId="0" borderId="0" xfId="0" applyNumberFormat="1" applyFont="1" applyFill="1" applyBorder="1" applyAlignment="1" applyProtection="1">
      <alignment vertical="top" wrapText="1"/>
      <protection/>
    </xf>
    <xf numFmtId="43" fontId="59" fillId="0" borderId="0" xfId="186" applyFont="1" applyFill="1" applyBorder="1" applyAlignment="1" applyProtection="1">
      <alignment horizontal="left" vertical="center" wrapText="1" indent="1"/>
      <protection/>
    </xf>
    <xf numFmtId="164" fontId="59" fillId="0" borderId="0" xfId="0" applyNumberFormat="1" applyFont="1" applyFill="1" applyBorder="1" applyAlignment="1" applyProtection="1">
      <alignment horizontal="right" vertical="center"/>
      <protection/>
    </xf>
    <xf numFmtId="43" fontId="70" fillId="53" borderId="35" xfId="186" applyFont="1" applyFill="1" applyBorder="1" applyAlignment="1" applyProtection="1">
      <alignment horizontal="left" vertical="center" wrapText="1" indent="1"/>
      <protection/>
    </xf>
    <xf numFmtId="164" fontId="70" fillId="53" borderId="35" xfId="0" applyNumberFormat="1" applyFont="1" applyFill="1" applyBorder="1" applyAlignment="1" applyProtection="1">
      <alignment horizontal="right" vertical="center"/>
      <protection/>
    </xf>
    <xf numFmtId="0" fontId="37" fillId="0" borderId="0" xfId="333" applyFont="1" applyAlignment="1" applyProtection="1">
      <alignment horizontal="left" vertical="center"/>
      <protection/>
    </xf>
    <xf numFmtId="0" fontId="37" fillId="0" borderId="36" xfId="333" applyBorder="1" applyAlignment="1" applyProtection="1">
      <alignment horizontal="left" vertical="center"/>
      <protection/>
    </xf>
    <xf numFmtId="0" fontId="37" fillId="0" borderId="17" xfId="333" applyBorder="1" applyAlignment="1" applyProtection="1">
      <alignment horizontal="left" vertical="center"/>
      <protection/>
    </xf>
    <xf numFmtId="0" fontId="37" fillId="0" borderId="17" xfId="333" applyBorder="1" applyAlignment="1" applyProtection="1">
      <alignment horizontal="center" vertical="center"/>
      <protection/>
    </xf>
    <xf numFmtId="0" fontId="37" fillId="0" borderId="37" xfId="333" applyBorder="1" applyAlignment="1" applyProtection="1">
      <alignment horizontal="left" vertical="center"/>
      <protection/>
    </xf>
    <xf numFmtId="0" fontId="37" fillId="0" borderId="7" xfId="333" applyBorder="1" applyAlignment="1" applyProtection="1">
      <alignment horizontal="left" vertical="center"/>
      <protection/>
    </xf>
    <xf numFmtId="0" fontId="37" fillId="0" borderId="0" xfId="333" applyFont="1" applyBorder="1" applyAlignment="1" applyProtection="1">
      <alignment horizontal="left" vertical="center"/>
      <protection/>
    </xf>
    <xf numFmtId="0" fontId="37" fillId="0" borderId="38" xfId="333" applyBorder="1" applyAlignment="1" applyProtection="1">
      <alignment horizontal="left" vertical="center"/>
      <protection/>
    </xf>
    <xf numFmtId="0" fontId="37" fillId="0" borderId="0" xfId="333" applyFont="1" applyBorder="1" applyAlignment="1" applyProtection="1">
      <alignment horizontal="center" vertical="center"/>
      <protection/>
    </xf>
    <xf numFmtId="0" fontId="37" fillId="0" borderId="0" xfId="333" applyFont="1" applyFill="1" applyAlignment="1" applyProtection="1">
      <alignment horizontal="center" vertical="center" wrapText="1"/>
      <protection/>
    </xf>
    <xf numFmtId="0" fontId="37" fillId="0" borderId="7" xfId="333" applyFill="1" applyBorder="1" applyAlignment="1" applyProtection="1">
      <alignment horizontal="center" vertical="center" wrapText="1"/>
      <protection/>
    </xf>
    <xf numFmtId="0" fontId="72" fillId="0" borderId="39" xfId="333" applyFont="1" applyFill="1" applyBorder="1" applyAlignment="1" applyProtection="1">
      <alignment horizontal="center" vertical="center" wrapText="1"/>
      <protection/>
    </xf>
    <xf numFmtId="0" fontId="72" fillId="0" borderId="32" xfId="333" applyFont="1" applyFill="1" applyBorder="1" applyAlignment="1" applyProtection="1">
      <alignment horizontal="center" vertical="center" wrapText="1"/>
      <protection/>
    </xf>
    <xf numFmtId="0" fontId="37" fillId="0" borderId="38" xfId="333" applyFill="1" applyBorder="1" applyAlignment="1" applyProtection="1">
      <alignment horizontal="center" vertical="center" wrapText="1"/>
      <protection/>
    </xf>
    <xf numFmtId="0" fontId="75" fillId="0" borderId="39" xfId="333" applyFont="1" applyFill="1" applyBorder="1" applyAlignment="1" applyProtection="1">
      <alignment horizontal="center" vertical="center" wrapText="1"/>
      <protection/>
    </xf>
    <xf numFmtId="0" fontId="75" fillId="0" borderId="32" xfId="333" applyFont="1" applyFill="1" applyBorder="1" applyAlignment="1" applyProtection="1">
      <alignment horizontal="center" vertical="center" wrapText="1"/>
      <protection/>
    </xf>
    <xf numFmtId="0" fontId="37" fillId="0" borderId="0" xfId="333" applyFont="1" applyFill="1" applyAlignment="1" applyProtection="1">
      <alignment horizontal="left"/>
      <protection/>
    </xf>
    <xf numFmtId="0" fontId="73" fillId="0" borderId="7" xfId="333" applyFont="1" applyFill="1" applyBorder="1" applyAlignment="1" applyProtection="1">
      <alignment horizontal="left"/>
      <protection/>
    </xf>
    <xf numFmtId="0" fontId="37" fillId="0" borderId="0" xfId="333" applyFont="1" applyFill="1" applyBorder="1" applyAlignment="1" applyProtection="1">
      <alignment horizontal="left"/>
      <protection/>
    </xf>
    <xf numFmtId="0" fontId="37" fillId="0" borderId="0" xfId="333" applyFont="1" applyFill="1" applyBorder="1" applyAlignment="1" applyProtection="1">
      <alignment horizontal="center"/>
      <protection/>
    </xf>
    <xf numFmtId="0" fontId="73" fillId="0" borderId="38" xfId="333" applyFont="1" applyFill="1" applyBorder="1" applyAlignment="1" applyProtection="1">
      <alignment horizontal="left"/>
      <protection/>
    </xf>
    <xf numFmtId="0" fontId="73" fillId="0" borderId="40" xfId="333" applyFont="1" applyFill="1" applyBorder="1" applyAlignment="1" applyProtection="1">
      <alignment horizontal="left"/>
      <protection/>
    </xf>
    <xf numFmtId="196" fontId="77" fillId="0" borderId="0" xfId="333" applyNumberFormat="1" applyFont="1" applyFill="1" applyBorder="1" applyAlignment="1" applyProtection="1">
      <alignment horizontal="right" vertical="center"/>
      <protection/>
    </xf>
    <xf numFmtId="0" fontId="77" fillId="0" borderId="0" xfId="333" applyFont="1" applyFill="1" applyBorder="1" applyAlignment="1" applyProtection="1">
      <alignment horizontal="center" vertical="center" wrapText="1"/>
      <protection/>
    </xf>
    <xf numFmtId="0" fontId="37" fillId="0" borderId="0" xfId="333" applyFont="1" applyFill="1" applyAlignment="1" applyProtection="1">
      <alignment horizontal="left" vertical="center"/>
      <protection/>
    </xf>
    <xf numFmtId="0" fontId="37" fillId="0" borderId="7" xfId="333" applyFill="1" applyBorder="1" applyAlignment="1" applyProtection="1">
      <alignment horizontal="left" vertical="center"/>
      <protection/>
    </xf>
    <xf numFmtId="0" fontId="37" fillId="0" borderId="41" xfId="333" applyFont="1" applyFill="1" applyBorder="1" applyAlignment="1" applyProtection="1">
      <alignment horizontal="center" vertical="center"/>
      <protection/>
    </xf>
    <xf numFmtId="49" fontId="37" fillId="0" borderId="41" xfId="333" applyNumberFormat="1" applyFont="1" applyFill="1" applyBorder="1" applyAlignment="1" applyProtection="1">
      <alignment horizontal="center" vertical="center" wrapText="1"/>
      <protection/>
    </xf>
    <xf numFmtId="167" fontId="74" fillId="0" borderId="41" xfId="333" applyNumberFormat="1" applyFont="1" applyFill="1" applyBorder="1" applyAlignment="1" applyProtection="1">
      <alignment horizontal="right" vertical="center"/>
      <protection/>
    </xf>
    <xf numFmtId="0" fontId="74" fillId="0" borderId="41" xfId="333" applyFont="1" applyFill="1" applyBorder="1" applyAlignment="1" applyProtection="1">
      <alignment horizontal="center" vertical="center" wrapText="1"/>
      <protection/>
    </xf>
    <xf numFmtId="0" fontId="37" fillId="0" borderId="38" xfId="333" applyFill="1" applyBorder="1" applyAlignment="1" applyProtection="1">
      <alignment horizontal="left" vertical="center"/>
      <protection/>
    </xf>
    <xf numFmtId="0" fontId="76" fillId="0" borderId="41" xfId="333" applyFont="1" applyFill="1" applyBorder="1" applyAlignment="1" applyProtection="1">
      <alignment horizontal="left" vertical="center"/>
      <protection/>
    </xf>
    <xf numFmtId="0" fontId="76" fillId="0" borderId="0" xfId="333" applyFont="1" applyFill="1" applyAlignment="1" applyProtection="1">
      <alignment horizontal="center" vertical="center"/>
      <protection/>
    </xf>
    <xf numFmtId="0" fontId="37" fillId="0" borderId="41" xfId="333" applyFont="1" applyFill="1" applyBorder="1" applyAlignment="1" applyProtection="1">
      <alignment horizontal="left" vertical="center" wrapText="1"/>
      <protection/>
    </xf>
    <xf numFmtId="0" fontId="37" fillId="0" borderId="41" xfId="333" applyFill="1" applyBorder="1" applyAlignment="1" applyProtection="1">
      <alignment horizontal="left" vertical="center"/>
      <protection/>
    </xf>
    <xf numFmtId="0" fontId="37" fillId="0" borderId="41" xfId="333" applyFont="1" applyFill="1" applyBorder="1" applyAlignment="1" applyProtection="1">
      <alignment horizontal="center" vertical="center" wrapText="1"/>
      <protection/>
    </xf>
    <xf numFmtId="0" fontId="37" fillId="0" borderId="41" xfId="333" applyFont="1" applyBorder="1" applyAlignment="1" applyProtection="1">
      <alignment horizontal="center" vertical="center"/>
      <protection/>
    </xf>
    <xf numFmtId="49" fontId="37" fillId="0" borderId="41" xfId="333" applyNumberFormat="1" applyFont="1" applyBorder="1" applyAlignment="1" applyProtection="1">
      <alignment horizontal="center" vertical="center" wrapText="1"/>
      <protection/>
    </xf>
    <xf numFmtId="0" fontId="37" fillId="0" borderId="41" xfId="333" applyFont="1" applyBorder="1" applyAlignment="1" applyProtection="1">
      <alignment horizontal="left" vertical="center" wrapText="1"/>
      <protection/>
    </xf>
    <xf numFmtId="0" fontId="37" fillId="0" borderId="41" xfId="333" applyBorder="1" applyAlignment="1" applyProtection="1">
      <alignment horizontal="left" vertical="center"/>
      <protection/>
    </xf>
    <xf numFmtId="167" fontId="37" fillId="0" borderId="41" xfId="333" applyNumberFormat="1" applyFont="1" applyBorder="1" applyAlignment="1" applyProtection="1">
      <alignment horizontal="right" vertical="center"/>
      <protection/>
    </xf>
    <xf numFmtId="0" fontId="37" fillId="0" borderId="41" xfId="333" applyFont="1" applyBorder="1" applyAlignment="1" applyProtection="1">
      <alignment horizontal="center" vertical="center" wrapText="1"/>
      <protection/>
    </xf>
    <xf numFmtId="0" fontId="76" fillId="0" borderId="41" xfId="333" applyFont="1" applyBorder="1" applyAlignment="1" applyProtection="1">
      <alignment horizontal="left" vertical="center"/>
      <protection/>
    </xf>
    <xf numFmtId="0" fontId="76" fillId="0" borderId="0" xfId="333" applyFont="1" applyAlignment="1" applyProtection="1">
      <alignment horizontal="center" vertical="center"/>
      <protection/>
    </xf>
    <xf numFmtId="167" fontId="74" fillId="0" borderId="41" xfId="333" applyNumberFormat="1" applyFont="1" applyBorder="1" applyAlignment="1" applyProtection="1">
      <alignment horizontal="right" vertical="center"/>
      <protection/>
    </xf>
    <xf numFmtId="49" fontId="37" fillId="0" borderId="41" xfId="333" applyNumberFormat="1" applyBorder="1" applyAlignment="1" applyProtection="1">
      <alignment horizontal="center" vertical="center" wrapText="1"/>
      <protection/>
    </xf>
    <xf numFmtId="167" fontId="37" fillId="0" borderId="41" xfId="333" applyNumberFormat="1" applyFont="1" applyFill="1" applyBorder="1" applyAlignment="1" applyProtection="1">
      <alignment horizontal="right" vertical="center"/>
      <protection/>
    </xf>
    <xf numFmtId="0" fontId="37" fillId="0" borderId="0" xfId="333" applyAlignment="1" applyProtection="1">
      <alignment horizontal="left" vertical="top"/>
      <protection/>
    </xf>
    <xf numFmtId="0" fontId="37" fillId="0" borderId="42" xfId="333" applyBorder="1" applyAlignment="1" applyProtection="1">
      <alignment horizontal="left" vertical="top"/>
      <protection/>
    </xf>
    <xf numFmtId="0" fontId="37" fillId="0" borderId="43" xfId="333" applyBorder="1" applyAlignment="1" applyProtection="1">
      <alignment horizontal="left" vertical="top"/>
      <protection/>
    </xf>
    <xf numFmtId="0" fontId="37" fillId="0" borderId="43" xfId="333" applyBorder="1" applyAlignment="1" applyProtection="1">
      <alignment horizontal="center" vertical="top"/>
      <protection/>
    </xf>
    <xf numFmtId="0" fontId="37" fillId="0" borderId="16" xfId="333" applyBorder="1" applyAlignment="1" applyProtection="1">
      <alignment horizontal="left" vertical="top"/>
      <protection/>
    </xf>
    <xf numFmtId="0" fontId="37" fillId="0" borderId="0" xfId="333" applyAlignment="1" applyProtection="1">
      <alignment horizontal="center" vertical="top"/>
      <protection/>
    </xf>
    <xf numFmtId="167" fontId="37" fillId="0" borderId="41" xfId="333" applyNumberFormat="1" applyFill="1" applyBorder="1" applyAlignment="1" applyProtection="1">
      <alignment horizontal="right" vertical="center"/>
      <protection locked="0"/>
    </xf>
    <xf numFmtId="167" fontId="37" fillId="0" borderId="41" xfId="333" applyNumberFormat="1" applyBorder="1" applyAlignment="1" applyProtection="1">
      <alignment horizontal="right" vertical="center"/>
      <protection locked="0"/>
    </xf>
    <xf numFmtId="167" fontId="37" fillId="0" borderId="41" xfId="333" applyNumberFormat="1" applyFont="1" applyBorder="1" applyAlignment="1" applyProtection="1">
      <alignment horizontal="right" vertical="center"/>
      <protection locked="0"/>
    </xf>
    <xf numFmtId="167" fontId="37" fillId="0" borderId="41" xfId="333" applyNumberFormat="1" applyFont="1" applyFill="1" applyBorder="1" applyAlignment="1" applyProtection="1">
      <alignment horizontal="right" vertical="center"/>
      <protection locked="0"/>
    </xf>
    <xf numFmtId="0" fontId="5" fillId="0" borderId="0" xfId="0" applyFont="1" applyFill="1" applyAlignment="1">
      <alignment vertical="center"/>
    </xf>
    <xf numFmtId="0" fontId="5" fillId="0" borderId="0" xfId="0" applyFont="1" applyFill="1" applyAlignment="1">
      <alignment horizontal="center" vertical="center"/>
    </xf>
    <xf numFmtId="49" fontId="14" fillId="0" borderId="0" xfId="0" applyNumberFormat="1" applyFont="1" applyFill="1" applyBorder="1" applyAlignment="1" applyProtection="1">
      <alignment vertical="center"/>
      <protection/>
    </xf>
    <xf numFmtId="2" fontId="91" fillId="0" borderId="0" xfId="0" applyNumberFormat="1" applyFont="1" applyFill="1" applyAlignment="1">
      <alignment horizontal="right" vertical="center"/>
    </xf>
    <xf numFmtId="0" fontId="91" fillId="0" borderId="0" xfId="0" applyFont="1" applyFill="1" applyAlignment="1">
      <alignment horizontal="center" vertical="center"/>
    </xf>
    <xf numFmtId="0" fontId="91" fillId="0" borderId="0" xfId="0" applyFont="1" applyFill="1" applyAlignment="1">
      <alignment vertical="center"/>
    </xf>
    <xf numFmtId="204" fontId="5" fillId="0" borderId="0" xfId="0" applyNumberFormat="1" applyFont="1" applyFill="1" applyAlignment="1">
      <alignment vertical="center"/>
    </xf>
    <xf numFmtId="2" fontId="0" fillId="0" borderId="0" xfId="0" applyNumberFormat="1" applyFont="1" applyFill="1" applyAlignment="1">
      <alignment horizontal="right" vertical="center"/>
    </xf>
    <xf numFmtId="2" fontId="0" fillId="0" borderId="0" xfId="0" applyNumberFormat="1"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49" fontId="14" fillId="0" borderId="0" xfId="0" applyNumberFormat="1" applyFont="1" applyFill="1" applyBorder="1" applyAlignment="1" applyProtection="1">
      <alignment vertical="center" wrapText="1"/>
      <protection/>
    </xf>
    <xf numFmtId="0" fontId="17" fillId="0" borderId="0" xfId="0" applyFont="1" applyFill="1" applyAlignment="1">
      <alignment horizontal="center" vertical="center"/>
    </xf>
    <xf numFmtId="0" fontId="92"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93" fillId="0" borderId="0" xfId="0" applyFont="1" applyFill="1" applyAlignment="1">
      <alignment horizontal="center" vertical="center"/>
    </xf>
    <xf numFmtId="0" fontId="93" fillId="0" borderId="0" xfId="0" applyFont="1" applyFill="1" applyAlignment="1">
      <alignment vertical="center"/>
    </xf>
    <xf numFmtId="0" fontId="94" fillId="54" borderId="0" xfId="337" applyFont="1" applyFill="1" applyAlignment="1" applyProtection="1">
      <alignment horizontal="left"/>
      <protection/>
    </xf>
    <xf numFmtId="0" fontId="69" fillId="54" borderId="0" xfId="337" applyFont="1" applyFill="1" applyAlignment="1" applyProtection="1">
      <alignment horizontal="left"/>
      <protection/>
    </xf>
    <xf numFmtId="0" fontId="69" fillId="54" borderId="0" xfId="337" applyFont="1" applyFill="1" applyAlignment="1" applyProtection="1">
      <alignment horizontal="left"/>
      <protection locked="0"/>
    </xf>
    <xf numFmtId="0" fontId="69" fillId="54" borderId="0" xfId="363" applyFont="1" applyFill="1" applyAlignment="1" applyProtection="1">
      <alignment horizontal="left"/>
      <protection/>
    </xf>
    <xf numFmtId="0" fontId="21" fillId="54" borderId="0" xfId="337" applyFont="1" applyFill="1" applyAlignment="1" applyProtection="1">
      <alignment horizontal="left"/>
      <protection/>
    </xf>
    <xf numFmtId="0" fontId="14" fillId="0" borderId="0" xfId="337" applyAlignment="1" applyProtection="1">
      <alignment horizontal="left" vertical="top"/>
      <protection/>
    </xf>
    <xf numFmtId="0" fontId="14" fillId="0" borderId="0" xfId="337" applyAlignment="1" applyProtection="1">
      <alignment horizontal="center" vertical="top"/>
      <protection/>
    </xf>
    <xf numFmtId="0" fontId="95" fillId="54" borderId="0" xfId="337" applyFont="1" applyFill="1" applyAlignment="1" applyProtection="1">
      <alignment horizontal="left" vertical="center"/>
      <protection/>
    </xf>
    <xf numFmtId="0" fontId="69" fillId="54" borderId="0" xfId="337" applyFont="1" applyFill="1" applyAlignment="1" applyProtection="1">
      <alignment horizontal="left" vertical="center"/>
      <protection/>
    </xf>
    <xf numFmtId="0" fontId="69" fillId="54" borderId="0" xfId="337" applyFont="1" applyFill="1" applyAlignment="1" applyProtection="1">
      <alignment horizontal="left" vertical="center"/>
      <protection locked="0"/>
    </xf>
    <xf numFmtId="0" fontId="69" fillId="54" borderId="0" xfId="363" applyFont="1" applyFill="1" applyAlignment="1" applyProtection="1">
      <alignment horizontal="left" vertical="center"/>
      <protection/>
    </xf>
    <xf numFmtId="14" fontId="69" fillId="54" borderId="0" xfId="363" applyNumberFormat="1" applyFont="1" applyFill="1" applyAlignment="1" applyProtection="1">
      <alignment horizontal="left" vertical="center"/>
      <protection/>
    </xf>
    <xf numFmtId="0" fontId="69" fillId="2" borderId="44" xfId="337" applyFont="1" applyFill="1" applyBorder="1" applyAlignment="1" applyProtection="1">
      <alignment horizontal="center" vertical="center" wrapText="1"/>
      <protection/>
    </xf>
    <xf numFmtId="0" fontId="69" fillId="2" borderId="45" xfId="337" applyFont="1" applyFill="1" applyBorder="1" applyAlignment="1" applyProtection="1">
      <alignment horizontal="center" vertical="center" wrapText="1"/>
      <protection/>
    </xf>
    <xf numFmtId="0" fontId="69" fillId="2" borderId="45" xfId="337" applyFont="1" applyFill="1" applyBorder="1" applyAlignment="1" applyProtection="1">
      <alignment horizontal="center" vertical="center" wrapText="1"/>
      <protection locked="0"/>
    </xf>
    <xf numFmtId="0" fontId="69" fillId="2" borderId="45" xfId="363" applyFont="1" applyFill="1" applyBorder="1" applyAlignment="1" applyProtection="1">
      <alignment horizontal="center" vertical="center" wrapText="1"/>
      <protection/>
    </xf>
    <xf numFmtId="0" fontId="21" fillId="2" borderId="46" xfId="337" applyFont="1" applyFill="1" applyBorder="1" applyAlignment="1" applyProtection="1">
      <alignment horizontal="center" vertical="center" wrapText="1"/>
      <protection/>
    </xf>
    <xf numFmtId="0" fontId="21" fillId="2" borderId="47" xfId="337" applyFont="1" applyFill="1" applyBorder="1" applyAlignment="1" applyProtection="1">
      <alignment horizontal="center" vertical="center" wrapText="1"/>
      <protection/>
    </xf>
    <xf numFmtId="0" fontId="69" fillId="2" borderId="47" xfId="337" applyFont="1" applyFill="1" applyBorder="1" applyAlignment="1" applyProtection="1">
      <alignment horizontal="center" vertical="center" wrapText="1"/>
      <protection/>
    </xf>
    <xf numFmtId="199" fontId="69" fillId="2" borderId="48" xfId="337" applyNumberFormat="1" applyFont="1" applyFill="1" applyBorder="1" applyAlignment="1" applyProtection="1">
      <alignment horizontal="center" vertical="center"/>
      <protection/>
    </xf>
    <xf numFmtId="199" fontId="69" fillId="2" borderId="49" xfId="337" applyNumberFormat="1" applyFont="1" applyFill="1" applyBorder="1" applyAlignment="1" applyProtection="1">
      <alignment horizontal="center" vertical="center"/>
      <protection/>
    </xf>
    <xf numFmtId="199" fontId="69" fillId="2" borderId="49" xfId="337" applyNumberFormat="1" applyFont="1" applyFill="1" applyBorder="1" applyAlignment="1" applyProtection="1">
      <alignment horizontal="center" vertical="center"/>
      <protection locked="0"/>
    </xf>
    <xf numFmtId="199" fontId="69" fillId="2" borderId="49" xfId="363" applyNumberFormat="1" applyFont="1" applyFill="1" applyBorder="1" applyAlignment="1" applyProtection="1">
      <alignment horizontal="center" vertical="center"/>
      <protection/>
    </xf>
    <xf numFmtId="199" fontId="21" fillId="2" borderId="50" xfId="337" applyNumberFormat="1" applyFont="1" applyFill="1" applyBorder="1" applyAlignment="1" applyProtection="1">
      <alignment horizontal="center" vertical="center"/>
      <protection/>
    </xf>
    <xf numFmtId="199" fontId="21" fillId="2" borderId="51" xfId="337" applyNumberFormat="1" applyFont="1" applyFill="1" applyBorder="1" applyAlignment="1" applyProtection="1">
      <alignment horizontal="center" vertical="center"/>
      <protection/>
    </xf>
    <xf numFmtId="199" fontId="69" fillId="2" borderId="51" xfId="337" applyNumberFormat="1" applyFont="1" applyFill="1" applyBorder="1" applyAlignment="1" applyProtection="1">
      <alignment horizontal="center" vertical="center"/>
      <protection/>
    </xf>
    <xf numFmtId="0" fontId="21" fillId="54" borderId="52" xfId="337" applyFont="1" applyFill="1" applyBorder="1" applyAlignment="1" applyProtection="1">
      <alignment horizontal="left"/>
      <protection/>
    </xf>
    <xf numFmtId="0" fontId="88" fillId="0" borderId="1" xfId="337" applyFont="1" applyBorder="1" applyAlignment="1" applyProtection="1">
      <alignment horizontal="left" vertical="center"/>
      <protection/>
    </xf>
    <xf numFmtId="0" fontId="88" fillId="0" borderId="1" xfId="337" applyFont="1" applyBorder="1" applyAlignment="1" applyProtection="1">
      <alignment horizontal="left" vertical="center"/>
      <protection locked="0"/>
    </xf>
    <xf numFmtId="165" fontId="88" fillId="0" borderId="1" xfId="363" applyNumberFormat="1" applyFont="1" applyBorder="1" applyAlignment="1" applyProtection="1">
      <alignment horizontal="right" vertical="center"/>
      <protection/>
    </xf>
    <xf numFmtId="0" fontId="88" fillId="0" borderId="53" xfId="337" applyFont="1" applyBorder="1" applyAlignment="1" applyProtection="1">
      <alignment horizontal="left" vertical="center"/>
      <protection/>
    </xf>
    <xf numFmtId="167" fontId="88" fillId="0" borderId="53" xfId="337" applyNumberFormat="1" applyFont="1" applyBorder="1" applyAlignment="1" applyProtection="1">
      <alignment horizontal="right" vertical="center"/>
      <protection/>
    </xf>
    <xf numFmtId="0" fontId="60" fillId="0" borderId="0" xfId="337" applyFont="1" applyAlignment="1" applyProtection="1">
      <alignment horizontal="left" vertical="center"/>
      <protection/>
    </xf>
    <xf numFmtId="0" fontId="88" fillId="0" borderId="0" xfId="337" applyFont="1" applyAlignment="1" applyProtection="1">
      <alignment horizontal="left" vertical="center"/>
      <protection/>
    </xf>
    <xf numFmtId="0" fontId="60" fillId="0" borderId="0" xfId="337" applyFont="1" applyAlignment="1" applyProtection="1">
      <alignment horizontal="center" vertical="center"/>
      <protection/>
    </xf>
    <xf numFmtId="0" fontId="60" fillId="0" borderId="1" xfId="363" applyFont="1" applyBorder="1" applyAlignment="1" applyProtection="1">
      <alignment horizontal="left" vertical="center"/>
      <protection/>
    </xf>
    <xf numFmtId="0" fontId="89" fillId="0" borderId="1" xfId="363" applyFont="1" applyBorder="1" applyAlignment="1" applyProtection="1">
      <alignment horizontal="left" vertical="center"/>
      <protection/>
    </xf>
    <xf numFmtId="0" fontId="60" fillId="0" borderId="1" xfId="363" applyFont="1" applyBorder="1" applyAlignment="1" applyProtection="1">
      <alignment horizontal="left" vertical="center"/>
      <protection locked="0"/>
    </xf>
    <xf numFmtId="165" fontId="89" fillId="0" borderId="1" xfId="363" applyNumberFormat="1" applyFont="1" applyBorder="1" applyAlignment="1" applyProtection="1">
      <alignment horizontal="right" vertical="center"/>
      <protection/>
    </xf>
    <xf numFmtId="0" fontId="60" fillId="0" borderId="0" xfId="363" applyFont="1" applyAlignment="1" applyProtection="1">
      <alignment horizontal="left" vertical="center"/>
      <protection/>
    </xf>
    <xf numFmtId="167" fontId="89" fillId="0" borderId="0" xfId="363" applyNumberFormat="1" applyFont="1" applyAlignment="1" applyProtection="1">
      <alignment horizontal="right" vertical="center"/>
      <protection/>
    </xf>
    <xf numFmtId="0" fontId="89" fillId="0" borderId="0" xfId="363" applyFont="1" applyAlignment="1" applyProtection="1">
      <alignment horizontal="left" vertical="center"/>
      <protection/>
    </xf>
    <xf numFmtId="0" fontId="21" fillId="0" borderId="1" xfId="363" applyFont="1" applyBorder="1" applyAlignment="1" applyProtection="1">
      <alignment horizontal="center" vertical="center"/>
      <protection/>
    </xf>
    <xf numFmtId="0" fontId="21" fillId="0" borderId="1" xfId="363" applyFont="1" applyBorder="1" applyAlignment="1" applyProtection="1">
      <alignment horizontal="left" vertical="center" wrapText="1"/>
      <protection/>
    </xf>
    <xf numFmtId="167" fontId="21" fillId="0" borderId="1" xfId="363" applyNumberFormat="1" applyFont="1" applyBorder="1" applyAlignment="1" applyProtection="1">
      <alignment horizontal="right" vertical="center"/>
      <protection/>
    </xf>
    <xf numFmtId="165" fontId="21" fillId="0" borderId="1" xfId="363" applyNumberFormat="1" applyFont="1" applyBorder="1" applyAlignment="1" applyProtection="1">
      <alignment horizontal="right" vertical="center"/>
      <protection locked="0"/>
    </xf>
    <xf numFmtId="165" fontId="21" fillId="0" borderId="1" xfId="363" applyNumberFormat="1" applyFont="1" applyBorder="1" applyAlignment="1" applyProtection="1">
      <alignment horizontal="right" vertical="center"/>
      <protection/>
    </xf>
    <xf numFmtId="195" fontId="21" fillId="0" borderId="0" xfId="363" applyNumberFormat="1" applyFont="1" applyAlignment="1" applyProtection="1">
      <alignment horizontal="right" vertical="center"/>
      <protection/>
    </xf>
    <xf numFmtId="167" fontId="21" fillId="0" borderId="0" xfId="363" applyNumberFormat="1" applyFont="1" applyAlignment="1" applyProtection="1">
      <alignment horizontal="right" vertical="center"/>
      <protection/>
    </xf>
    <xf numFmtId="201" fontId="21" fillId="0" borderId="0" xfId="363" applyNumberFormat="1" applyFont="1" applyAlignment="1" applyProtection="1">
      <alignment horizontal="right" vertical="center"/>
      <protection/>
    </xf>
    <xf numFmtId="0" fontId="21" fillId="0" borderId="0" xfId="363" applyFont="1" applyAlignment="1" applyProtection="1">
      <alignment horizontal="left" vertical="center"/>
      <protection/>
    </xf>
    <xf numFmtId="0" fontId="90" fillId="0" borderId="1" xfId="363" applyFont="1" applyBorder="1" applyAlignment="1" applyProtection="1">
      <alignment horizontal="center" vertical="center"/>
      <protection/>
    </xf>
    <xf numFmtId="0" fontId="90" fillId="0" borderId="1" xfId="363" applyFont="1" applyBorder="1" applyAlignment="1" applyProtection="1">
      <alignment horizontal="left" vertical="center" wrapText="1"/>
      <protection/>
    </xf>
    <xf numFmtId="167" fontId="90" fillId="0" borderId="1" xfId="363" applyNumberFormat="1" applyFont="1" applyBorder="1" applyAlignment="1" applyProtection="1">
      <alignment horizontal="right" vertical="center"/>
      <protection/>
    </xf>
    <xf numFmtId="165" fontId="90" fillId="0" borderId="1" xfId="363" applyNumberFormat="1" applyFont="1" applyBorder="1" applyAlignment="1" applyProtection="1">
      <alignment horizontal="right" vertical="center"/>
      <protection locked="0"/>
    </xf>
    <xf numFmtId="165" fontId="90" fillId="0" borderId="1" xfId="363" applyNumberFormat="1" applyFont="1" applyBorder="1" applyAlignment="1" applyProtection="1">
      <alignment horizontal="right" vertical="center"/>
      <protection/>
    </xf>
    <xf numFmtId="195" fontId="90" fillId="0" borderId="0" xfId="363" applyNumberFormat="1" applyFont="1" applyAlignment="1" applyProtection="1">
      <alignment horizontal="right" vertical="center"/>
      <protection/>
    </xf>
    <xf numFmtId="167" fontId="90" fillId="0" borderId="0" xfId="363" applyNumberFormat="1" applyFont="1" applyAlignment="1" applyProtection="1">
      <alignment horizontal="right" vertical="center"/>
      <protection/>
    </xf>
    <xf numFmtId="201" fontId="90" fillId="0" borderId="0" xfId="363" applyNumberFormat="1" applyFont="1" applyAlignment="1" applyProtection="1">
      <alignment horizontal="right" vertical="center"/>
      <protection/>
    </xf>
    <xf numFmtId="0" fontId="90" fillId="0" borderId="0" xfId="363" applyFont="1" applyAlignment="1" applyProtection="1">
      <alignment horizontal="left" vertical="center"/>
      <protection/>
    </xf>
    <xf numFmtId="0" fontId="88" fillId="0" borderId="1" xfId="363" applyFont="1" applyBorder="1" applyAlignment="1" applyProtection="1">
      <alignment horizontal="left" vertical="center"/>
      <protection/>
    </xf>
    <xf numFmtId="165" fontId="88" fillId="0" borderId="1" xfId="363" applyNumberFormat="1" applyFont="1" applyBorder="1" applyAlignment="1" applyProtection="1">
      <alignment horizontal="right" vertical="center"/>
      <protection/>
    </xf>
    <xf numFmtId="167" fontId="88" fillId="0" borderId="0" xfId="363" applyNumberFormat="1" applyFont="1" applyAlignment="1" applyProtection="1">
      <alignment horizontal="right" vertical="center"/>
      <protection/>
    </xf>
    <xf numFmtId="0" fontId="88" fillId="0" borderId="0" xfId="363" applyFont="1" applyAlignment="1" applyProtection="1">
      <alignment horizontal="left" vertical="center"/>
      <protection/>
    </xf>
    <xf numFmtId="0" fontId="96" fillId="0" borderId="0" xfId="337" applyFont="1" applyAlignment="1" applyProtection="1">
      <alignment horizontal="left" vertical="center"/>
      <protection/>
    </xf>
    <xf numFmtId="0" fontId="97" fillId="0" borderId="0" xfId="337" applyFont="1" applyAlignment="1" applyProtection="1">
      <alignment horizontal="left" vertical="center"/>
      <protection/>
    </xf>
    <xf numFmtId="0" fontId="96" fillId="0" borderId="0" xfId="337" applyFont="1" applyAlignment="1" applyProtection="1">
      <alignment horizontal="left" vertical="center"/>
      <protection locked="0"/>
    </xf>
    <xf numFmtId="165" fontId="97" fillId="0" borderId="0" xfId="363" applyNumberFormat="1" applyFont="1" applyAlignment="1" applyProtection="1">
      <alignment horizontal="right" vertical="center"/>
      <protection/>
    </xf>
    <xf numFmtId="167" fontId="97" fillId="0" borderId="0" xfId="337" applyNumberFormat="1" applyFont="1" applyAlignment="1" applyProtection="1">
      <alignment horizontal="right" vertical="center"/>
      <protection/>
    </xf>
    <xf numFmtId="0" fontId="14" fillId="0" borderId="0" xfId="337" applyAlignment="1" applyProtection="1">
      <alignment horizontal="left" vertical="top"/>
      <protection locked="0"/>
    </xf>
    <xf numFmtId="0" fontId="14" fillId="0" borderId="0" xfId="363" applyAlignment="1" applyProtection="1">
      <alignment horizontal="left" vertical="top"/>
      <protection/>
    </xf>
    <xf numFmtId="49" fontId="21" fillId="0" borderId="1" xfId="363" applyNumberFormat="1" applyFont="1" applyBorder="1" applyAlignment="1" applyProtection="1">
      <alignment horizontal="left" vertical="center"/>
      <protection/>
    </xf>
    <xf numFmtId="49" fontId="90" fillId="0" borderId="1" xfId="363" applyNumberFormat="1" applyFont="1" applyBorder="1" applyAlignment="1" applyProtection="1">
      <alignment horizontal="left" vertical="center"/>
      <protection/>
    </xf>
    <xf numFmtId="0" fontId="9" fillId="0" borderId="0" xfId="303" applyFont="1" applyAlignment="1">
      <alignment horizontal="left"/>
      <protection/>
    </xf>
    <xf numFmtId="0" fontId="3" fillId="0" borderId="0" xfId="303" applyFont="1" applyAlignment="1">
      <alignment horizontal="center"/>
      <protection/>
    </xf>
    <xf numFmtId="0" fontId="81" fillId="0" borderId="0" xfId="361" applyFont="1" applyAlignment="1">
      <alignment/>
      <protection locked="0"/>
    </xf>
    <xf numFmtId="0" fontId="35" fillId="0" borderId="0" xfId="361" applyAlignment="1">
      <alignment vertical="top"/>
      <protection locked="0"/>
    </xf>
    <xf numFmtId="0" fontId="81" fillId="0" borderId="54" xfId="362" applyFont="1" applyBorder="1" applyAlignment="1">
      <alignment horizontal="center" vertical="center" wrapText="1"/>
      <protection/>
    </xf>
    <xf numFmtId="0" fontId="81" fillId="0" borderId="34" xfId="362" applyFont="1" applyBorder="1" applyAlignment="1">
      <alignment horizontal="center" vertical="center" wrapText="1"/>
      <protection/>
    </xf>
    <xf numFmtId="0" fontId="81" fillId="52" borderId="0" xfId="361" applyFont="1" applyFill="1" applyAlignment="1">
      <alignment horizontal="left" indent="3"/>
      <protection locked="0"/>
    </xf>
    <xf numFmtId="0" fontId="82" fillId="0" borderId="0" xfId="362" applyFont="1" applyAlignment="1">
      <alignment horizontal="left"/>
      <protection/>
    </xf>
    <xf numFmtId="0" fontId="49" fillId="0" borderId="0" xfId="362" applyFont="1">
      <alignment/>
      <protection/>
    </xf>
    <xf numFmtId="0" fontId="82" fillId="0" borderId="0" xfId="362" applyFont="1" applyAlignment="1">
      <alignment horizontal="right"/>
      <protection/>
    </xf>
    <xf numFmtId="0" fontId="86" fillId="0" borderId="0" xfId="362" applyFont="1" applyBorder="1">
      <alignment/>
      <protection/>
    </xf>
    <xf numFmtId="0" fontId="82" fillId="0" borderId="0" xfId="362" applyFont="1" applyBorder="1">
      <alignment/>
      <protection/>
    </xf>
    <xf numFmtId="0" fontId="79" fillId="0" borderId="0" xfId="303" applyFont="1" applyAlignment="1">
      <alignment horizontal="center" wrapText="1"/>
      <protection/>
    </xf>
    <xf numFmtId="0" fontId="4" fillId="0" borderId="0" xfId="303" applyFont="1" applyAlignment="1">
      <alignment horizontal="center" vertical="center" wrapText="1"/>
      <protection/>
    </xf>
    <xf numFmtId="0" fontId="48" fillId="0" borderId="0" xfId="303" applyFont="1" applyAlignment="1">
      <alignment horizontal="center"/>
      <protection/>
    </xf>
    <xf numFmtId="0" fontId="10" fillId="0" borderId="0" xfId="303" applyFont="1" applyBorder="1" applyAlignment="1">
      <alignment horizontal="center"/>
      <protection/>
    </xf>
    <xf numFmtId="0" fontId="8" fillId="52" borderId="0" xfId="303" applyFont="1" applyFill="1" applyAlignment="1">
      <alignment horizontal="left"/>
      <protection/>
    </xf>
    <xf numFmtId="0" fontId="6" fillId="0" borderId="0" xfId="303" applyFont="1" applyAlignment="1">
      <alignment vertical="center" wrapText="1"/>
      <protection/>
    </xf>
    <xf numFmtId="0" fontId="6" fillId="0" borderId="0" xfId="303" applyFont="1" applyAlignment="1">
      <alignment vertical="center"/>
      <protection/>
    </xf>
    <xf numFmtId="0" fontId="4" fillId="0" borderId="34" xfId="303" applyFont="1" applyBorder="1">
      <alignment/>
      <protection/>
    </xf>
    <xf numFmtId="0" fontId="8" fillId="0" borderId="0" xfId="303" applyFont="1" applyAlignment="1">
      <alignment vertical="center" wrapText="1"/>
      <protection/>
    </xf>
    <xf numFmtId="0" fontId="0" fillId="0" borderId="0" xfId="303" applyFont="1" applyAlignment="1">
      <alignment vertical="center"/>
      <protection/>
    </xf>
    <xf numFmtId="0" fontId="78" fillId="0" borderId="0" xfId="303" applyFont="1" applyAlignment="1">
      <alignment horizontal="center"/>
      <protection/>
    </xf>
    <xf numFmtId="0" fontId="10" fillId="0" borderId="0" xfId="303" applyFont="1" applyAlignment="1">
      <alignment horizontal="center" vertical="center" wrapText="1"/>
      <protection/>
    </xf>
    <xf numFmtId="42" fontId="53" fillId="30" borderId="55" xfId="0" applyNumberFormat="1" applyFont="1" applyFill="1"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54" fillId="0" borderId="57" xfId="0" applyFont="1" applyBorder="1" applyAlignment="1" applyProtection="1">
      <alignment horizontal="center" vertical="center" wrapText="1"/>
      <protection/>
    </xf>
    <xf numFmtId="0" fontId="37" fillId="0" borderId="41" xfId="333" applyFont="1" applyBorder="1" applyAlignment="1" applyProtection="1">
      <alignment horizontal="left" vertical="center" wrapText="1"/>
      <protection/>
    </xf>
    <xf numFmtId="0" fontId="37" fillId="0" borderId="41" xfId="333" applyBorder="1" applyAlignment="1" applyProtection="1">
      <alignment horizontal="left" vertical="center"/>
      <protection/>
    </xf>
    <xf numFmtId="0" fontId="37" fillId="0" borderId="41" xfId="333" applyFont="1" applyBorder="1" applyAlignment="1" applyProtection="1">
      <alignment horizontal="left" vertical="center" wrapText="1"/>
      <protection/>
    </xf>
    <xf numFmtId="0" fontId="37" fillId="0" borderId="41" xfId="333" applyFont="1" applyBorder="1" applyAlignment="1" applyProtection="1">
      <alignment horizontal="left" vertical="center"/>
      <protection/>
    </xf>
    <xf numFmtId="0" fontId="37" fillId="0" borderId="41" xfId="333" applyFont="1" applyFill="1" applyBorder="1" applyAlignment="1" applyProtection="1">
      <alignment horizontal="left" vertical="center" wrapText="1"/>
      <protection/>
    </xf>
    <xf numFmtId="0" fontId="37" fillId="0" borderId="41" xfId="333" applyFill="1" applyBorder="1" applyAlignment="1" applyProtection="1">
      <alignment horizontal="left" vertical="center"/>
      <protection/>
    </xf>
    <xf numFmtId="0" fontId="37" fillId="0" borderId="41" xfId="333" applyFont="1" applyFill="1" applyBorder="1" applyAlignment="1" applyProtection="1">
      <alignment horizontal="left" vertical="center" wrapText="1"/>
      <protection/>
    </xf>
    <xf numFmtId="0" fontId="74" fillId="0" borderId="41" xfId="333" applyFont="1" applyBorder="1" applyAlignment="1" applyProtection="1">
      <alignment horizontal="left" vertical="center" wrapText="1"/>
      <protection/>
    </xf>
    <xf numFmtId="0" fontId="74" fillId="0" borderId="41" xfId="333" applyFont="1" applyBorder="1" applyAlignment="1" applyProtection="1">
      <alignment horizontal="left" vertical="center"/>
      <protection/>
    </xf>
    <xf numFmtId="0" fontId="71" fillId="0" borderId="0" xfId="333" applyFont="1" applyBorder="1" applyAlignment="1" applyProtection="1">
      <alignment horizontal="center" vertical="center"/>
      <protection/>
    </xf>
    <xf numFmtId="0" fontId="37" fillId="0" borderId="0" xfId="333" applyFont="1" applyBorder="1" applyAlignment="1" applyProtection="1">
      <alignment horizontal="left" vertical="center"/>
      <protection/>
    </xf>
    <xf numFmtId="0" fontId="72" fillId="0" borderId="32" xfId="333" applyFont="1" applyFill="1" applyBorder="1" applyAlignment="1" applyProtection="1">
      <alignment horizontal="center" vertical="center" wrapText="1"/>
      <protection/>
    </xf>
    <xf numFmtId="0" fontId="37" fillId="0" borderId="32" xfId="333" applyFill="1" applyBorder="1" applyAlignment="1" applyProtection="1">
      <alignment horizontal="center" vertical="center" wrapText="1"/>
      <protection/>
    </xf>
    <xf numFmtId="0" fontId="74" fillId="0" borderId="41" xfId="333" applyFont="1" applyFill="1" applyBorder="1" applyAlignment="1" applyProtection="1">
      <alignment horizontal="left" vertical="center" wrapText="1"/>
      <protection/>
    </xf>
    <xf numFmtId="0" fontId="74" fillId="0" borderId="41" xfId="333" applyFont="1" applyFill="1" applyBorder="1" applyAlignment="1" applyProtection="1">
      <alignment horizontal="left" vertical="center"/>
      <protection/>
    </xf>
    <xf numFmtId="0" fontId="77" fillId="0" borderId="0" xfId="333" applyFont="1" applyFill="1" applyBorder="1" applyAlignment="1" applyProtection="1">
      <alignment horizontal="left" vertical="center"/>
      <protection/>
    </xf>
    <xf numFmtId="0" fontId="74" fillId="0" borderId="39" xfId="333" applyFont="1" applyBorder="1" applyAlignment="1" applyProtection="1">
      <alignment horizontal="left" vertical="center" wrapText="1"/>
      <protection/>
    </xf>
    <xf numFmtId="0" fontId="74" fillId="0" borderId="32" xfId="333" applyFont="1" applyBorder="1" applyAlignment="1" applyProtection="1">
      <alignment horizontal="left" vertical="center" wrapText="1"/>
      <protection/>
    </xf>
    <xf numFmtId="0" fontId="74" fillId="0" borderId="33" xfId="333" applyFont="1" applyBorder="1" applyAlignment="1" applyProtection="1">
      <alignment horizontal="left" vertical="center" wrapText="1"/>
      <protection/>
    </xf>
  </cellXfs>
  <cellStyles count="54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CCTV" xfId="15"/>
    <cellStyle name="_D 7.1_silnoproud" xfId="16"/>
    <cellStyle name="_DT" xfId="17"/>
    <cellStyle name="_e) Silnoproud" xfId="18"/>
    <cellStyle name="_EBC_vykaz_vymer" xfId="19"/>
    <cellStyle name="_EZS" xfId="20"/>
    <cellStyle name="_f) Slaboproud" xfId="21"/>
    <cellStyle name="_g) Hromosvod" xfId="22"/>
    <cellStyle name="_l) Technologické soubory - Park.systém+STA" xfId="23"/>
    <cellStyle name="_Ladronka_2_VV-DVD_kontrola_FINAL" xfId="24"/>
    <cellStyle name="_N02117-ELSYCO SK Socialnu Poistvnu Zilina SK" xfId="25"/>
    <cellStyle name="_N02129-Johnson Controls-EUROPAPIR Bratislava" xfId="26"/>
    <cellStyle name="_N02132-Johnson Controls-UNIPHARMA Bratislava - CCTV, ACCES" xfId="27"/>
    <cellStyle name="_N0214X-ROSS-EUROPAPIR Bratislava" xfId="28"/>
    <cellStyle name="_N06022-VATECH, Hotel Diplomat Plzeň" xfId="29"/>
    <cellStyle name="_N06156-1-Zimní stadion, Uherský Ostroh" xfId="30"/>
    <cellStyle name="_N07086-ESTE,ASKO Praha-Štěrboholy, slaboproud" xfId="31"/>
    <cellStyle name="_N0XXXX-Nabídky-vzor- new" xfId="32"/>
    <cellStyle name="_NXXXXX-Johnson Controls -vzor cen pro SK, EZS, EPS" xfId="33"/>
    <cellStyle name="_PERSONAL" xfId="34"/>
    <cellStyle name="_PERSONAL_1" xfId="35"/>
    <cellStyle name="_Q-Sadovky-výkaz-2003-07-01" xfId="36"/>
    <cellStyle name="_Q-Sadovky-výkaz-2003-07-01_1" xfId="37"/>
    <cellStyle name="_Q-Sadovky-výkaz-2003-07-01_2" xfId="38"/>
    <cellStyle name="_Q-Sadovky-výkaz-2003-07-01_2_DTZ_rekonstrukce_rozpočet" xfId="39"/>
    <cellStyle name="_Q-Sadovky-výkaz-2003-07-01_2_DTZ_rekonstrukce_soupis prací" xfId="40"/>
    <cellStyle name="_Q-Sadovky-výkaz-2003-07-01_2_DTZ_snížení energ. nár._soupis prací" xfId="41"/>
    <cellStyle name="_Q-Sadovky-výkaz-2003-07-01_2_MŠ Zahradní_rozpočet" xfId="42"/>
    <cellStyle name="_Q-Sadovky-výkaz-2003-07-01_2_Vzt roz 2.etapa" xfId="43"/>
    <cellStyle name="_Q-Sadovky-výkaz-2003-07-01_2_Vzt vznik výměr 2.etapa" xfId="44"/>
    <cellStyle name="_Q-Sadovky-výkaz-2003-07-01_3" xfId="45"/>
    <cellStyle name="_rekapitulace ELEKTRO-Imperial" xfId="46"/>
    <cellStyle name="_River Diamond_D-Polyfunkční dům_VV_2.kolo_změny040820051" xfId="47"/>
    <cellStyle name="_u) Areálové osvětlení" xfId="48"/>
    <cellStyle name="_v) Veřejné osvětlení" xfId="49"/>
    <cellStyle name="_vyhodnocení-1.kolo" xfId="50"/>
    <cellStyle name="_vyhodnocení-2.kolo" xfId="51"/>
    <cellStyle name="_vyhodnocení-3.kolo " xfId="52"/>
    <cellStyle name="_vyhodnocení-3.kolo _1" xfId="53"/>
    <cellStyle name="_vyhodnocení-3.kolo _1_0-SZ-rozpočet" xfId="54"/>
    <cellStyle name="_vyhodnocení-3.kolo _1_0-SZ-rozpočet_0-SZ-SO08.2-Rozpočet" xfId="55"/>
    <cellStyle name="_vyhodnocení-3.kolo _1_0-SZ-rozpočet_0-SZ-SO08.2-Rozpočet_DTZ_rekonstrukce_rozpočet" xfId="56"/>
    <cellStyle name="_vyhodnocení-3.kolo _1_0-SZ-rozpočet_0-SZ-SO08.2-Rozpočet_DTZ_rekonstrukce_soupis prací" xfId="57"/>
    <cellStyle name="_vyhodnocení-3.kolo _1_0-SZ-rozpočet_0-SZ-SO08.2-Rozpočet_DTZ_snížení energ. nár._soupis prací" xfId="58"/>
    <cellStyle name="_vyhodnocení-3.kolo _1_0-SZ-rozpočet_0-SZ-SO08.2-Rozpočet_MŠ Zahradní_rozpočet" xfId="59"/>
    <cellStyle name="_vyhodnocení-3.kolo _1_0-SZ-rozpočet_0-SZ-SO08.2-Rozpočet_Vzt roz 2.etapa" xfId="60"/>
    <cellStyle name="_vyhodnocení-3.kolo _1_0-SZ-rozpočet_0-SZ-SO08.2-Rozpočet_Vzt vznik výměr 2.etapa" xfId="61"/>
    <cellStyle name="_vyhodnocení-3.kolo _1_0-SZ-rozpočet_DTZ_rekonstrukce_rozpočet" xfId="62"/>
    <cellStyle name="_vyhodnocení-3.kolo _1_0-SZ-rozpočet_DTZ_rekonstrukce_soupis prací" xfId="63"/>
    <cellStyle name="_vyhodnocení-3.kolo _1_0-SZ-rozpočet_DTZ_snížení energ. nár._soupis prací" xfId="64"/>
    <cellStyle name="_vyhodnocení-3.kolo _1_0-SZ-rozpočet_MŠ Zahradní_rozpočet" xfId="65"/>
    <cellStyle name="_vyhodnocení-3.kolo _1_0-SZ-rozpočet_Vzt roz 2.etapa" xfId="66"/>
    <cellStyle name="_vyhodnocení-3.kolo _1_0-SZ-rozpočet_Vzt vznik výměr 2.etapa" xfId="67"/>
    <cellStyle name="_vyhodnocení-3.kolo _1_DTZ_rekonstrukce_rozpočet" xfId="68"/>
    <cellStyle name="_vyhodnocení-3.kolo _1_DTZ_rekonstrukce_soupis prací" xfId="69"/>
    <cellStyle name="_vyhodnocení-3.kolo _1_DTZ_snížení energ. nár._soupis prací" xfId="70"/>
    <cellStyle name="_vyhodnocení-3.kolo _1_MŠ Zahradní_rozpočet" xfId="71"/>
    <cellStyle name="_vyhodnocení-3.kolo _1_Vzt roz 2.etapa" xfId="72"/>
    <cellStyle name="_vyhodnocení-3.kolo _1_Vzt vznik výměr 2.etapa" xfId="73"/>
    <cellStyle name="1" xfId="74"/>
    <cellStyle name="1_DTZ_rekonstrukce_rozpočet" xfId="75"/>
    <cellStyle name="1_DTZ_rekonstrukce_soupis prací" xfId="76"/>
    <cellStyle name="1_DTZ_snížení energ. nár._soupis prací" xfId="77"/>
    <cellStyle name="1_MŠ Zahradní_rozpočet" xfId="78"/>
    <cellStyle name="1_Vzt roz 2.etapa" xfId="79"/>
    <cellStyle name="1_Vzt vznik výměr 2.etapa" xfId="80"/>
    <cellStyle name="20 % – Zvýraznění1" xfId="81"/>
    <cellStyle name="20 % – Zvýraznění1 2" xfId="82"/>
    <cellStyle name="20 % – Zvýraznění1 2 2" xfId="83"/>
    <cellStyle name="20 % – Zvýraznění1 2 2 2" xfId="84"/>
    <cellStyle name="20 % – Zvýraznění1 2 3" xfId="85"/>
    <cellStyle name="20 % – Zvýraznění2" xfId="86"/>
    <cellStyle name="20 % – Zvýraznění2 2" xfId="87"/>
    <cellStyle name="20 % – Zvýraznění2 2 2" xfId="88"/>
    <cellStyle name="20 % – Zvýraznění2 2 2 2" xfId="89"/>
    <cellStyle name="20 % – Zvýraznění2 2 3" xfId="90"/>
    <cellStyle name="20 % – Zvýraznění3" xfId="91"/>
    <cellStyle name="20 % – Zvýraznění3 2" xfId="92"/>
    <cellStyle name="20 % – Zvýraznění3 2 2" xfId="93"/>
    <cellStyle name="20 % – Zvýraznění3 2 2 2" xfId="94"/>
    <cellStyle name="20 % – Zvýraznění3 2 3" xfId="95"/>
    <cellStyle name="20 % – Zvýraznění4" xfId="96"/>
    <cellStyle name="20 % – Zvýraznění4 2" xfId="97"/>
    <cellStyle name="20 % – Zvýraznění4 2 2" xfId="98"/>
    <cellStyle name="20 % – Zvýraznění4 2 2 2" xfId="99"/>
    <cellStyle name="20 % – Zvýraznění4 2 3" xfId="100"/>
    <cellStyle name="20 % – Zvýraznění5" xfId="101"/>
    <cellStyle name="20 % – Zvýraznění5 2" xfId="102"/>
    <cellStyle name="20 % – Zvýraznění5 2 2" xfId="103"/>
    <cellStyle name="20 % – Zvýraznění5 2 2 2" xfId="104"/>
    <cellStyle name="20 % – Zvýraznění5 2 3" xfId="105"/>
    <cellStyle name="20 % – Zvýraznění6" xfId="106"/>
    <cellStyle name="20 % – Zvýraznění6 2" xfId="107"/>
    <cellStyle name="20 % – Zvýraznění6 2 2" xfId="108"/>
    <cellStyle name="20 % – Zvýraznění6 2 2 2" xfId="109"/>
    <cellStyle name="20 % – Zvýraznění6 2 3" xfId="110"/>
    <cellStyle name="40 % – Zvýraznění1" xfId="111"/>
    <cellStyle name="40 % – Zvýraznění1 2" xfId="112"/>
    <cellStyle name="40 % – Zvýraznění1 2 2" xfId="113"/>
    <cellStyle name="40 % – Zvýraznění1 2 2 2" xfId="114"/>
    <cellStyle name="40 % – Zvýraznění1 2 3" xfId="115"/>
    <cellStyle name="40 % – Zvýraznění2" xfId="116"/>
    <cellStyle name="40 % – Zvýraznění2 2" xfId="117"/>
    <cellStyle name="40 % – Zvýraznění2 2 2" xfId="118"/>
    <cellStyle name="40 % – Zvýraznění2 2 2 2" xfId="119"/>
    <cellStyle name="40 % – Zvýraznění2 2 3" xfId="120"/>
    <cellStyle name="40 % – Zvýraznění3" xfId="121"/>
    <cellStyle name="40 % – Zvýraznění3 2" xfId="122"/>
    <cellStyle name="40 % – Zvýraznění3 2 2" xfId="123"/>
    <cellStyle name="40 % – Zvýraznění3 2 2 2" xfId="124"/>
    <cellStyle name="40 % – Zvýraznění3 2 3" xfId="125"/>
    <cellStyle name="40 % – Zvýraznění4" xfId="126"/>
    <cellStyle name="40 % – Zvýraznění4 2" xfId="127"/>
    <cellStyle name="40 % – Zvýraznění4 2 2" xfId="128"/>
    <cellStyle name="40 % – Zvýraznění4 2 2 2" xfId="129"/>
    <cellStyle name="40 % – Zvýraznění4 2 3" xfId="130"/>
    <cellStyle name="40 % – Zvýraznění5" xfId="131"/>
    <cellStyle name="40 % – Zvýraznění5 2" xfId="132"/>
    <cellStyle name="40 % – Zvýraznění5 2 2" xfId="133"/>
    <cellStyle name="40 % – Zvýraznění5 2 2 2" xfId="134"/>
    <cellStyle name="40 % – Zvýraznění5 2 3" xfId="135"/>
    <cellStyle name="40 % – Zvýraznění6" xfId="136"/>
    <cellStyle name="40 % – Zvýraznění6 2" xfId="137"/>
    <cellStyle name="40 % – Zvýraznění6 2 2" xfId="138"/>
    <cellStyle name="40 % – Zvýraznění6 2 2 2" xfId="139"/>
    <cellStyle name="40 % – Zvýraznění6 2 3" xfId="140"/>
    <cellStyle name="60 % – Zvýraznění1" xfId="141"/>
    <cellStyle name="60 % – Zvýraznění1 2" xfId="142"/>
    <cellStyle name="60 % – Zvýraznění1 2 2" xfId="143"/>
    <cellStyle name="60 % – Zvýraznění1 2 2 2" xfId="144"/>
    <cellStyle name="60 % – Zvýraznění1 2 3" xfId="145"/>
    <cellStyle name="60 % – Zvýraznění2" xfId="146"/>
    <cellStyle name="60 % – Zvýraznění2 2" xfId="147"/>
    <cellStyle name="60 % – Zvýraznění2 2 2" xfId="148"/>
    <cellStyle name="60 % – Zvýraznění2 2 2 2" xfId="149"/>
    <cellStyle name="60 % – Zvýraznění2 2 3" xfId="150"/>
    <cellStyle name="60 % – Zvýraznění3" xfId="151"/>
    <cellStyle name="60 % – Zvýraznění3 2" xfId="152"/>
    <cellStyle name="60 % – Zvýraznění3 2 2" xfId="153"/>
    <cellStyle name="60 % – Zvýraznění3 2 2 2" xfId="154"/>
    <cellStyle name="60 % – Zvýraznění3 2 3" xfId="155"/>
    <cellStyle name="60 % – Zvýraznění4" xfId="156"/>
    <cellStyle name="60 % – Zvýraznění4 2" xfId="157"/>
    <cellStyle name="60 % – Zvýraznění4 2 2" xfId="158"/>
    <cellStyle name="60 % – Zvýraznění4 2 2 2" xfId="159"/>
    <cellStyle name="60 % – Zvýraznění4 2 3" xfId="160"/>
    <cellStyle name="60 % – Zvýraznění5" xfId="161"/>
    <cellStyle name="60 % – Zvýraznění5 2" xfId="162"/>
    <cellStyle name="60 % – Zvýraznění5 2 2" xfId="163"/>
    <cellStyle name="60 % – Zvýraznění5 2 2 2" xfId="164"/>
    <cellStyle name="60 % – Zvýraznění5 2 3" xfId="165"/>
    <cellStyle name="60 % – Zvýraznění6" xfId="166"/>
    <cellStyle name="60 % – Zvýraznění6 2" xfId="167"/>
    <cellStyle name="60 % – Zvýraznění6 2 2" xfId="168"/>
    <cellStyle name="60 % – Zvýraznění6 2 2 2" xfId="169"/>
    <cellStyle name="60 % – Zvýraznění6 2 3" xfId="170"/>
    <cellStyle name="Bold 11" xfId="171"/>
    <cellStyle name="cárkyd" xfId="172"/>
    <cellStyle name="cary" xfId="173"/>
    <cellStyle name="Celkem" xfId="174"/>
    <cellStyle name="Celkem 2" xfId="175"/>
    <cellStyle name="Celkem 2 2" xfId="176"/>
    <cellStyle name="Celkem 2 2 2" xfId="177"/>
    <cellStyle name="Celkem 2 3" xfId="178"/>
    <cellStyle name="Cena" xfId="179"/>
    <cellStyle name="Comma [0]_9eu2xkjwWrYu0YNRaLvhySkeD" xfId="180"/>
    <cellStyle name="Comma_9eu2xkjwWrYu0YNRaLvhySkeD" xfId="181"/>
    <cellStyle name="Currency (0)" xfId="182"/>
    <cellStyle name="Currency (2)" xfId="183"/>
    <cellStyle name="Currency [0]_3LU9hSJnLyQkkffIimuyOsjVm" xfId="184"/>
    <cellStyle name="Currency_3LU9hSJnLyQkkffIimuyOsjVm" xfId="185"/>
    <cellStyle name="Comma" xfId="186"/>
    <cellStyle name="čárky 2" xfId="187"/>
    <cellStyle name="čárky 3" xfId="188"/>
    <cellStyle name="čárky 4" xfId="189"/>
    <cellStyle name="čárky 5" xfId="190"/>
    <cellStyle name="čárky 6" xfId="191"/>
    <cellStyle name="čárky 7" xfId="192"/>
    <cellStyle name="Comma [0]" xfId="193"/>
    <cellStyle name="Date" xfId="194"/>
    <cellStyle name="daten" xfId="195"/>
    <cellStyle name="Date-Time" xfId="196"/>
    <cellStyle name="Decimal 1" xfId="197"/>
    <cellStyle name="Decimal 2" xfId="198"/>
    <cellStyle name="Decimal 3" xfId="199"/>
    <cellStyle name="DPH (odst. 8)" xfId="200"/>
    <cellStyle name="Dziesiętny [0]_laroux" xfId="201"/>
    <cellStyle name="Dziesiętny_laroux" xfId="202"/>
    <cellStyle name="Excel Built-in Normal" xfId="203"/>
    <cellStyle name="Font_Ariel_Small" xfId="204"/>
    <cellStyle name="Halere" xfId="205"/>
    <cellStyle name="Hyperlink" xfId="206"/>
    <cellStyle name="Hypertextový odkaz 2" xfId="207"/>
    <cellStyle name="Hypertextový odkaz 3" xfId="208"/>
    <cellStyle name="Hypertextový odkaz 4" xfId="209"/>
    <cellStyle name="Hypertextový odkaz 5" xfId="210"/>
    <cellStyle name="Chybně" xfId="211"/>
    <cellStyle name="Chybně 2" xfId="212"/>
    <cellStyle name="Chybně 2 2" xfId="213"/>
    <cellStyle name="Chybně 2 2 2" xfId="214"/>
    <cellStyle name="Chybně 2 3" xfId="215"/>
    <cellStyle name="Input" xfId="216"/>
    <cellStyle name="Input %" xfId="217"/>
    <cellStyle name="Input 1" xfId="218"/>
    <cellStyle name="Input 3" xfId="219"/>
    <cellStyle name="Kontrolní buňka" xfId="220"/>
    <cellStyle name="Kontrolní buňka 2" xfId="221"/>
    <cellStyle name="Kontrolní buňka 2 2" xfId="222"/>
    <cellStyle name="Kontrolní buňka 2 2 2" xfId="223"/>
    <cellStyle name="Kontrolní buňka 2 3" xfId="224"/>
    <cellStyle name="Currency" xfId="225"/>
    <cellStyle name="měny 10" xfId="226"/>
    <cellStyle name="měny 10 7" xfId="227"/>
    <cellStyle name="měny 11" xfId="228"/>
    <cellStyle name="měny 11 2" xfId="229"/>
    <cellStyle name="měny 2" xfId="230"/>
    <cellStyle name="měny 2 2" xfId="231"/>
    <cellStyle name="měny 2 2 2" xfId="232"/>
    <cellStyle name="měny 2 3" xfId="233"/>
    <cellStyle name="měny 2 3 2" xfId="234"/>
    <cellStyle name="měny 2 4" xfId="235"/>
    <cellStyle name="měny 2 4 2" xfId="236"/>
    <cellStyle name="měny 2 5" xfId="237"/>
    <cellStyle name="měny 3" xfId="238"/>
    <cellStyle name="měny 3 2" xfId="239"/>
    <cellStyle name="měny 3 2 2" xfId="240"/>
    <cellStyle name="měny 3 3" xfId="241"/>
    <cellStyle name="měny 3 3 2" xfId="242"/>
    <cellStyle name="měny 3 4" xfId="243"/>
    <cellStyle name="měny 3 4 2" xfId="244"/>
    <cellStyle name="měny 3 5" xfId="245"/>
    <cellStyle name="měny 4" xfId="246"/>
    <cellStyle name="měny 4 2" xfId="247"/>
    <cellStyle name="měny 4 2 2" xfId="248"/>
    <cellStyle name="měny 4 3" xfId="249"/>
    <cellStyle name="měny 4 4" xfId="250"/>
    <cellStyle name="měny 4 5" xfId="251"/>
    <cellStyle name="měny 5" xfId="252"/>
    <cellStyle name="měny 5 2" xfId="253"/>
    <cellStyle name="měny 6" xfId="254"/>
    <cellStyle name="měny 7" xfId="255"/>
    <cellStyle name="měny 7 2" xfId="256"/>
    <cellStyle name="měny 8" xfId="257"/>
    <cellStyle name="měny 8 2" xfId="258"/>
    <cellStyle name="měny 9" xfId="259"/>
    <cellStyle name="měny 9 2" xfId="260"/>
    <cellStyle name="Currency [0]" xfId="261"/>
    <cellStyle name="Month" xfId="262"/>
    <cellStyle name="Nadpis - ceny (odst. 5-7)" xfId="263"/>
    <cellStyle name="Nadpis - popis (odst. 1-4)" xfId="264"/>
    <cellStyle name="Nadpis 1" xfId="265"/>
    <cellStyle name="Nadpis 1 2" xfId="266"/>
    <cellStyle name="Nadpis 1 2 2" xfId="267"/>
    <cellStyle name="Nadpis 1 2 2 2" xfId="268"/>
    <cellStyle name="Nadpis 1 2 3" xfId="269"/>
    <cellStyle name="Nadpis 2" xfId="270"/>
    <cellStyle name="Nadpis 2 2" xfId="271"/>
    <cellStyle name="Nadpis 2 2 2" xfId="272"/>
    <cellStyle name="Nadpis 2 2 2 2" xfId="273"/>
    <cellStyle name="Nadpis 2 2 3" xfId="274"/>
    <cellStyle name="Nadpis 3" xfId="275"/>
    <cellStyle name="Nadpis 3 2" xfId="276"/>
    <cellStyle name="Nadpis 3 2 2" xfId="277"/>
    <cellStyle name="Nadpis 3 2 2 2" xfId="278"/>
    <cellStyle name="Nadpis 3 2 3" xfId="279"/>
    <cellStyle name="Nadpis 4" xfId="280"/>
    <cellStyle name="Nadpis 4 2" xfId="281"/>
    <cellStyle name="Nadpis 4 2 2" xfId="282"/>
    <cellStyle name="Nadpis 4 2 2 2" xfId="283"/>
    <cellStyle name="Nadpis 4 2 3" xfId="284"/>
    <cellStyle name="Název" xfId="285"/>
    <cellStyle name="Název 2" xfId="286"/>
    <cellStyle name="Název 2 2" xfId="287"/>
    <cellStyle name="Název 2 2 2" xfId="288"/>
    <cellStyle name="Název 2 3" xfId="289"/>
    <cellStyle name="Neutrální" xfId="290"/>
    <cellStyle name="Neutrální 2" xfId="291"/>
    <cellStyle name="Neutrální 2 2" xfId="292"/>
    <cellStyle name="Neutrální 2 2 2" xfId="293"/>
    <cellStyle name="Neutrální 2 3" xfId="294"/>
    <cellStyle name="Normal 11" xfId="295"/>
    <cellStyle name="Normal_3LU9hSJnLyQkkffIimuyOsjVm" xfId="296"/>
    <cellStyle name="normální 10" xfId="297"/>
    <cellStyle name="normální 11" xfId="298"/>
    <cellStyle name="normální 12" xfId="299"/>
    <cellStyle name="normální 12 2" xfId="300"/>
    <cellStyle name="normální 12_DTZ_rekonstrukce_rozpočet" xfId="301"/>
    <cellStyle name="normální 13" xfId="302"/>
    <cellStyle name="normální 14" xfId="303"/>
    <cellStyle name="normální 14 2" xfId="304"/>
    <cellStyle name="normální 15" xfId="305"/>
    <cellStyle name="normální 16" xfId="306"/>
    <cellStyle name="normální 17" xfId="307"/>
    <cellStyle name="normální 18" xfId="308"/>
    <cellStyle name="normální 19" xfId="309"/>
    <cellStyle name="normální 2" xfId="310"/>
    <cellStyle name="normální 2 2" xfId="311"/>
    <cellStyle name="normální 2 2 2" xfId="312"/>
    <cellStyle name="normální 2 2 2 2" xfId="313"/>
    <cellStyle name="normální 2 2 2_DTZ_rekonstrukce_rozpočet" xfId="314"/>
    <cellStyle name="normální 2 2 3" xfId="315"/>
    <cellStyle name="normální 2 2 4" xfId="316"/>
    <cellStyle name="normální 2 2 5" xfId="317"/>
    <cellStyle name="normální 2 2_DTZ_rekonstrukce_rozpočet" xfId="318"/>
    <cellStyle name="normální 2 3" xfId="319"/>
    <cellStyle name="normální 2 3 2" xfId="320"/>
    <cellStyle name="normální 2 3 2 2" xfId="321"/>
    <cellStyle name="normální 2 4" xfId="322"/>
    <cellStyle name="normální 2 5" xfId="323"/>
    <cellStyle name="normální 2 6" xfId="324"/>
    <cellStyle name="normální 2 7" xfId="325"/>
    <cellStyle name="normální 2_DTZ_rekonstrukce_rozpočet" xfId="326"/>
    <cellStyle name="normální 20" xfId="327"/>
    <cellStyle name="normální 21" xfId="328"/>
    <cellStyle name="normální 21 2" xfId="329"/>
    <cellStyle name="normální 21_DTZ_rekonstrukce_rozpočet" xfId="330"/>
    <cellStyle name="normální 22" xfId="331"/>
    <cellStyle name="normální 23" xfId="332"/>
    <cellStyle name="normální 24" xfId="333"/>
    <cellStyle name="normální 25" xfId="334"/>
    <cellStyle name="Normální 256" xfId="335"/>
    <cellStyle name="normální 26" xfId="336"/>
    <cellStyle name="normální 27" xfId="337"/>
    <cellStyle name="normální 3" xfId="338"/>
    <cellStyle name="normální 3 2" xfId="339"/>
    <cellStyle name="normální 3_DTZ_rekonstrukce_rozpočet" xfId="340"/>
    <cellStyle name="normální 4" xfId="341"/>
    <cellStyle name="normální 4 2" xfId="342"/>
    <cellStyle name="normální 4 3" xfId="343"/>
    <cellStyle name="normální 4 3 2" xfId="344"/>
    <cellStyle name="normální 4 3_DTZ_rekonstrukce_rozpočet" xfId="345"/>
    <cellStyle name="normální 4 4" xfId="346"/>
    <cellStyle name="normální 4 5" xfId="347"/>
    <cellStyle name="normální 4_DTZ_rekonstrukce_rozpočet" xfId="348"/>
    <cellStyle name="normální 5" xfId="349"/>
    <cellStyle name="normální 5 2" xfId="350"/>
    <cellStyle name="normální 5 2 2" xfId="351"/>
    <cellStyle name="normální 5 2_DTZ_rekonstrukce_rozpočet" xfId="352"/>
    <cellStyle name="normální 5 3" xfId="353"/>
    <cellStyle name="normální 5_DTZ_rekonstrukce_rozpočet" xfId="354"/>
    <cellStyle name="normální 6" xfId="355"/>
    <cellStyle name="normální 6 2" xfId="356"/>
    <cellStyle name="normální 6_DTZ_rekonstrukce_rozpočet" xfId="357"/>
    <cellStyle name="normální 7" xfId="358"/>
    <cellStyle name="normální 8" xfId="359"/>
    <cellStyle name="normální 9" xfId="360"/>
    <cellStyle name="normální_Fasáda Bělá p.B._vym" xfId="361"/>
    <cellStyle name="normální_KN_hospodářská budova_roz" xfId="362"/>
    <cellStyle name="normální_TETULZAT06_(004)_KOMPLETS - OBJEKT S TUL V LIBERECI - STARÉ MĚSTO 2" xfId="363"/>
    <cellStyle name="Normalny_laroux" xfId="364"/>
    <cellStyle name="Percent ()" xfId="365"/>
    <cellStyle name="Percent (0)" xfId="366"/>
    <cellStyle name="Percent (1)" xfId="367"/>
    <cellStyle name="Percent 1" xfId="368"/>
    <cellStyle name="Percent 2" xfId="369"/>
    <cellStyle name="Percent_Account Detail" xfId="370"/>
    <cellStyle name="podkapitola" xfId="371"/>
    <cellStyle name="Polozka" xfId="372"/>
    <cellStyle name="Položka - cena (odst. 6-7)" xfId="373"/>
    <cellStyle name="Položka - množství (odst. 5)" xfId="374"/>
    <cellStyle name="Položka - popis (odst. 1-4)" xfId="375"/>
    <cellStyle name="Popis" xfId="376"/>
    <cellStyle name="Poznámka" xfId="377"/>
    <cellStyle name="Poznámka 2" xfId="378"/>
    <cellStyle name="Percent" xfId="379"/>
    <cellStyle name="procent 10" xfId="380"/>
    <cellStyle name="procent 11" xfId="381"/>
    <cellStyle name="procent 11 2" xfId="382"/>
    <cellStyle name="procent 2" xfId="383"/>
    <cellStyle name="procent 2 2" xfId="384"/>
    <cellStyle name="procent 2 2 2" xfId="385"/>
    <cellStyle name="procent 2 2 2 2" xfId="386"/>
    <cellStyle name="procent 2 2 3" xfId="387"/>
    <cellStyle name="procent 2 3" xfId="388"/>
    <cellStyle name="procent 2 3 2" xfId="389"/>
    <cellStyle name="procent 2 4" xfId="390"/>
    <cellStyle name="procent 2 4 2" xfId="391"/>
    <cellStyle name="procent 2 5" xfId="392"/>
    <cellStyle name="procent 2 6" xfId="393"/>
    <cellStyle name="procent 3" xfId="394"/>
    <cellStyle name="procent 3 2" xfId="395"/>
    <cellStyle name="procent 3 2 2" xfId="396"/>
    <cellStyle name="procent 3 3" xfId="397"/>
    <cellStyle name="procent 3 3 2" xfId="398"/>
    <cellStyle name="procent 3 4" xfId="399"/>
    <cellStyle name="procent 3 4 2" xfId="400"/>
    <cellStyle name="procent 3 5" xfId="401"/>
    <cellStyle name="procent 3 6" xfId="402"/>
    <cellStyle name="procent 4" xfId="403"/>
    <cellStyle name="procent 4 2" xfId="404"/>
    <cellStyle name="procent 4 2 2" xfId="405"/>
    <cellStyle name="procent 4 3" xfId="406"/>
    <cellStyle name="procent 4 3 2" xfId="407"/>
    <cellStyle name="procent 4 4" xfId="408"/>
    <cellStyle name="procent 4 5" xfId="409"/>
    <cellStyle name="procent 4 6" xfId="410"/>
    <cellStyle name="procent 5" xfId="411"/>
    <cellStyle name="procent 5 2" xfId="412"/>
    <cellStyle name="procent 6" xfId="413"/>
    <cellStyle name="procent 7" xfId="414"/>
    <cellStyle name="procent 7 2" xfId="415"/>
    <cellStyle name="procent 8" xfId="416"/>
    <cellStyle name="procent 8 2" xfId="417"/>
    <cellStyle name="procent 9" xfId="418"/>
    <cellStyle name="procent 9 2" xfId="419"/>
    <cellStyle name="Propojená buňka" xfId="420"/>
    <cellStyle name="Propojená buňka 2" xfId="421"/>
    <cellStyle name="Propojená buňka 2 2" xfId="422"/>
    <cellStyle name="Propojená buňka 2 2 2" xfId="423"/>
    <cellStyle name="Propojená buňka 2 3" xfId="424"/>
    <cellStyle name="rozpočet" xfId="425"/>
    <cellStyle name="S0" xfId="426"/>
    <cellStyle name="S10" xfId="427"/>
    <cellStyle name="S11" xfId="428"/>
    <cellStyle name="S12" xfId="429"/>
    <cellStyle name="S13" xfId="430"/>
    <cellStyle name="S14" xfId="431"/>
    <cellStyle name="S15" xfId="432"/>
    <cellStyle name="S16" xfId="433"/>
    <cellStyle name="S17" xfId="434"/>
    <cellStyle name="S18" xfId="435"/>
    <cellStyle name="S19" xfId="436"/>
    <cellStyle name="S2" xfId="437"/>
    <cellStyle name="S20" xfId="438"/>
    <cellStyle name="S21" xfId="439"/>
    <cellStyle name="S22" xfId="440"/>
    <cellStyle name="S23" xfId="441"/>
    <cellStyle name="S24" xfId="442"/>
    <cellStyle name="S25" xfId="443"/>
    <cellStyle name="S26" xfId="444"/>
    <cellStyle name="S27" xfId="445"/>
    <cellStyle name="S28" xfId="446"/>
    <cellStyle name="S29" xfId="447"/>
    <cellStyle name="S3" xfId="448"/>
    <cellStyle name="S30" xfId="449"/>
    <cellStyle name="S31" xfId="450"/>
    <cellStyle name="S32" xfId="451"/>
    <cellStyle name="S33" xfId="452"/>
    <cellStyle name="S34" xfId="453"/>
    <cellStyle name="S35" xfId="454"/>
    <cellStyle name="S4" xfId="455"/>
    <cellStyle name="S5" xfId="456"/>
    <cellStyle name="S6" xfId="457"/>
    <cellStyle name="S7" xfId="458"/>
    <cellStyle name="S9" xfId="459"/>
    <cellStyle name="Shaded" xfId="460"/>
    <cellStyle name="Skupina" xfId="461"/>
    <cellStyle name="Followed Hyperlink" xfId="462"/>
    <cellStyle name="Specifikace" xfId="463"/>
    <cellStyle name="Správně" xfId="464"/>
    <cellStyle name="Správně 2" xfId="465"/>
    <cellStyle name="Správně 2 2" xfId="466"/>
    <cellStyle name="Správně 2 2 2" xfId="467"/>
    <cellStyle name="Správně 2 3" xfId="468"/>
    <cellStyle name="Standaard_Blad1_3" xfId="469"/>
    <cellStyle name="Standard_aktuell" xfId="470"/>
    <cellStyle name="Styl 1" xfId="471"/>
    <cellStyle name="Styl 1 2" xfId="472"/>
    <cellStyle name="Styl 1 3" xfId="473"/>
    <cellStyle name="Styl 1_SO 01 - ZT" xfId="474"/>
    <cellStyle name="Sum" xfId="475"/>
    <cellStyle name="Sum %of HV" xfId="476"/>
    <cellStyle name="tabulka cenník" xfId="477"/>
    <cellStyle name="Text upozornění" xfId="478"/>
    <cellStyle name="Text upozornění 2" xfId="479"/>
    <cellStyle name="Text upozornění 2 2" xfId="480"/>
    <cellStyle name="Text upozornění 2 2 2" xfId="481"/>
    <cellStyle name="Text upozornění 2 3" xfId="482"/>
    <cellStyle name="Thousands (0)" xfId="483"/>
    <cellStyle name="Thousands (1)" xfId="484"/>
    <cellStyle name="time" xfId="485"/>
    <cellStyle name="Total" xfId="486"/>
    <cellStyle name="Underline 2" xfId="487"/>
    <cellStyle name="Vstup" xfId="488"/>
    <cellStyle name="Vstup 2" xfId="489"/>
    <cellStyle name="Vstup 2 2" xfId="490"/>
    <cellStyle name="Vstup 2 2 2" xfId="491"/>
    <cellStyle name="Vstup 2 3" xfId="492"/>
    <cellStyle name="Výkaz výměr položky" xfId="493"/>
    <cellStyle name="Výpočet" xfId="494"/>
    <cellStyle name="Výpočet 2" xfId="495"/>
    <cellStyle name="Výpočet 2 2" xfId="496"/>
    <cellStyle name="Výpočet 2 2 2" xfId="497"/>
    <cellStyle name="Výpočet 2 3" xfId="498"/>
    <cellStyle name="Výstup" xfId="499"/>
    <cellStyle name="Výstup 2" xfId="500"/>
    <cellStyle name="Výstup 2 2" xfId="501"/>
    <cellStyle name="Výstup 2 2 2" xfId="502"/>
    <cellStyle name="Výstup 2 3" xfId="503"/>
    <cellStyle name="Vysvětlující text" xfId="504"/>
    <cellStyle name="Vysvětlující text 2" xfId="505"/>
    <cellStyle name="Vysvětlující text 2 2" xfId="506"/>
    <cellStyle name="Vysvětlující text 2 2 2" xfId="507"/>
    <cellStyle name="Vysvětlující text 2 3" xfId="508"/>
    <cellStyle name="Walutowy [0]_laroux" xfId="509"/>
    <cellStyle name="Walutowy_laroux" xfId="510"/>
    <cellStyle name="Year" xfId="511"/>
    <cellStyle name="zbozi_p" xfId="512"/>
    <cellStyle name="Zvýraznění 1" xfId="513"/>
    <cellStyle name="Zvýraznění 1 2" xfId="514"/>
    <cellStyle name="Zvýraznění 1 2 2" xfId="515"/>
    <cellStyle name="Zvýraznění 1 2 2 2" xfId="516"/>
    <cellStyle name="Zvýraznění 1 2 3" xfId="517"/>
    <cellStyle name="Zvýraznění 2" xfId="518"/>
    <cellStyle name="Zvýraznění 2 2" xfId="519"/>
    <cellStyle name="Zvýraznění 2 2 2" xfId="520"/>
    <cellStyle name="Zvýraznění 2 2 2 2" xfId="521"/>
    <cellStyle name="Zvýraznění 2 2 3" xfId="522"/>
    <cellStyle name="Zvýraznění 3" xfId="523"/>
    <cellStyle name="Zvýraznění 3 2" xfId="524"/>
    <cellStyle name="Zvýraznění 3 2 2" xfId="525"/>
    <cellStyle name="Zvýraznění 3 2 2 2" xfId="526"/>
    <cellStyle name="Zvýraznění 3 2 3" xfId="527"/>
    <cellStyle name="Zvýraznění 4" xfId="528"/>
    <cellStyle name="Zvýraznění 4 2" xfId="529"/>
    <cellStyle name="Zvýraznění 4 2 2" xfId="530"/>
    <cellStyle name="Zvýraznění 4 2 2 2" xfId="531"/>
    <cellStyle name="Zvýraznění 4 2 3" xfId="532"/>
    <cellStyle name="Zvýraznění 5" xfId="533"/>
    <cellStyle name="Zvýraznění 5 2" xfId="534"/>
    <cellStyle name="Zvýraznění 5 2 2" xfId="535"/>
    <cellStyle name="Zvýraznění 5 2 2 2" xfId="536"/>
    <cellStyle name="Zvýraznění 5 2 3" xfId="537"/>
    <cellStyle name="Zvýraznění 6" xfId="538"/>
    <cellStyle name="Zvýraznění 6 2" xfId="539"/>
    <cellStyle name="Zvýraznění 6 2 2" xfId="540"/>
    <cellStyle name="Zvýraznění 6 2 2 2" xfId="541"/>
    <cellStyle name="Zvýraznění 6 2 3" xfId="542"/>
    <cellStyle name="Zvýrazni" xfId="5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47"/>
  <sheetViews>
    <sheetView showGridLines="0" tabSelected="1" view="pageBreakPreview" zoomScale="85" zoomScaleSheetLayoutView="85" zoomScalePageLayoutView="0" workbookViewId="0" topLeftCell="A1">
      <selection activeCell="A1" sqref="A1"/>
    </sheetView>
  </sheetViews>
  <sheetFormatPr defaultColWidth="9.00390625" defaultRowHeight="12.75"/>
  <cols>
    <col min="1" max="9" width="10.375" style="57" customWidth="1"/>
    <col min="10" max="16384" width="9.125" style="57" customWidth="1"/>
  </cols>
  <sheetData>
    <row r="1" s="2" customFormat="1" ht="13.5" customHeight="1">
      <c r="A1" s="1"/>
    </row>
    <row r="2" spans="1:9" s="3" customFormat="1" ht="44.25" customHeight="1">
      <c r="A2" s="246" t="s">
        <v>796</v>
      </c>
      <c r="B2" s="247"/>
      <c r="C2" s="247"/>
      <c r="D2" s="247"/>
      <c r="E2" s="247"/>
      <c r="F2" s="247"/>
      <c r="G2" s="247"/>
      <c r="H2" s="247"/>
      <c r="I2" s="247"/>
    </row>
    <row r="3" spans="1:9" s="3" customFormat="1" ht="45" customHeight="1">
      <c r="A3" s="246" t="s">
        <v>788</v>
      </c>
      <c r="B3" s="247"/>
      <c r="C3" s="247"/>
      <c r="D3" s="247"/>
      <c r="E3" s="247"/>
      <c r="F3" s="247"/>
      <c r="G3" s="247"/>
      <c r="H3" s="247"/>
      <c r="I3" s="247"/>
    </row>
    <row r="4" spans="1:9" s="28" customFormat="1" ht="3" customHeight="1">
      <c r="A4" s="248"/>
      <c r="B4" s="248"/>
      <c r="C4" s="248"/>
      <c r="D4" s="248"/>
      <c r="E4" s="248"/>
      <c r="F4" s="248"/>
      <c r="G4" s="248"/>
      <c r="H4" s="248"/>
      <c r="I4" s="248"/>
    </row>
    <row r="5" s="2" customFormat="1" ht="12.75"/>
    <row r="6" s="2" customFormat="1" ht="12.75"/>
    <row r="7" s="2" customFormat="1" ht="12.75" hidden="1"/>
    <row r="8" s="2" customFormat="1" ht="12.75" hidden="1"/>
    <row r="9" s="2" customFormat="1" ht="12.75" hidden="1"/>
    <row r="10" s="2" customFormat="1" ht="12.75" hidden="1"/>
    <row r="11" s="2" customFormat="1" ht="12.75" hidden="1"/>
    <row r="12" spans="1:9" s="3" customFormat="1" ht="24.75" customHeight="1">
      <c r="A12" s="249"/>
      <c r="B12" s="250"/>
      <c r="C12" s="250"/>
      <c r="D12" s="250"/>
      <c r="E12" s="250"/>
      <c r="F12" s="250"/>
      <c r="G12" s="250"/>
      <c r="H12" s="250"/>
      <c r="I12" s="250"/>
    </row>
    <row r="13" s="2" customFormat="1" ht="12.75"/>
    <row r="14" s="2" customFormat="1" ht="12.75"/>
    <row r="15" spans="1:9" s="2" customFormat="1" ht="36.75" customHeight="1">
      <c r="A15" s="251"/>
      <c r="B15" s="251"/>
      <c r="C15" s="251"/>
      <c r="D15" s="251"/>
      <c r="E15" s="251"/>
      <c r="F15" s="251"/>
      <c r="G15" s="251"/>
      <c r="H15" s="251"/>
      <c r="I15" s="251"/>
    </row>
    <row r="16" s="2" customFormat="1" ht="12.75"/>
    <row r="17" s="2" customFormat="1" ht="12.75"/>
    <row r="18" s="2" customFormat="1" ht="12.75"/>
    <row r="19" spans="1:9" s="2" customFormat="1" ht="15.75" customHeight="1">
      <c r="A19" s="252" t="s">
        <v>18</v>
      </c>
      <c r="B19" s="252"/>
      <c r="C19" s="252"/>
      <c r="D19" s="252"/>
      <c r="E19" s="252"/>
      <c r="F19" s="252"/>
      <c r="G19" s="252"/>
      <c r="H19" s="252"/>
      <c r="I19" s="252"/>
    </row>
    <row r="20" s="2" customFormat="1" ht="12.75"/>
    <row r="21" spans="1:17" s="30" customFormat="1" ht="30">
      <c r="A21" s="241" t="s">
        <v>789</v>
      </c>
      <c r="B21" s="241"/>
      <c r="C21" s="241"/>
      <c r="D21" s="241"/>
      <c r="E21" s="241"/>
      <c r="F21" s="241"/>
      <c r="G21" s="241"/>
      <c r="H21" s="241"/>
      <c r="I21" s="241"/>
      <c r="J21" s="29"/>
      <c r="K21" s="29"/>
      <c r="L21" s="29"/>
      <c r="M21" s="29"/>
      <c r="N21" s="29"/>
      <c r="O21" s="29"/>
      <c r="P21" s="29"/>
      <c r="Q21" s="29"/>
    </row>
    <row r="22" spans="1:9" s="31" customFormat="1" ht="27.75" customHeight="1">
      <c r="A22" s="242" t="s">
        <v>787</v>
      </c>
      <c r="B22" s="242"/>
      <c r="C22" s="242"/>
      <c r="D22" s="242"/>
      <c r="E22" s="242"/>
      <c r="F22" s="242"/>
      <c r="G22" s="242"/>
      <c r="H22" s="242"/>
      <c r="I22" s="242"/>
    </row>
    <row r="23" spans="1:9" s="2" customFormat="1" ht="17.25" hidden="1">
      <c r="A23" s="243"/>
      <c r="B23" s="243"/>
      <c r="C23" s="243"/>
      <c r="D23" s="243"/>
      <c r="E23" s="243"/>
      <c r="F23" s="243"/>
      <c r="G23" s="243"/>
      <c r="H23" s="243"/>
      <c r="I23" s="243"/>
    </row>
    <row r="24" spans="1:9" s="32" customFormat="1" ht="3.75" customHeight="1">
      <c r="A24" s="244" t="s">
        <v>19</v>
      </c>
      <c r="B24" s="244"/>
      <c r="C24" s="244"/>
      <c r="D24" s="244"/>
      <c r="E24" s="244"/>
      <c r="F24" s="244"/>
      <c r="G24" s="244"/>
      <c r="H24" s="244"/>
      <c r="I24" s="244"/>
    </row>
    <row r="25" spans="1:9" s="2" customFormat="1" ht="38.25" customHeight="1">
      <c r="A25" s="32"/>
      <c r="B25" s="32"/>
      <c r="C25" s="32"/>
      <c r="D25" s="32"/>
      <c r="E25" s="32"/>
      <c r="F25" s="32"/>
      <c r="G25" s="32"/>
      <c r="H25" s="32"/>
      <c r="I25" s="32"/>
    </row>
    <row r="26" s="2" customFormat="1" ht="33" customHeight="1"/>
    <row r="27" spans="1:9" s="2" customFormat="1" ht="27" customHeight="1" hidden="1">
      <c r="A27" s="230"/>
      <c r="B27" s="230"/>
      <c r="C27" s="230"/>
      <c r="D27" s="230"/>
      <c r="E27" s="230"/>
      <c r="F27" s="230"/>
      <c r="G27" s="230"/>
      <c r="H27" s="230"/>
      <c r="I27" s="230"/>
    </row>
    <row r="28" spans="2:8" s="33" customFormat="1" ht="22.5" customHeight="1">
      <c r="B28" s="34"/>
      <c r="C28" s="35"/>
      <c r="D28" s="36"/>
      <c r="E28" s="36"/>
      <c r="F28" s="36"/>
      <c r="G28" s="36"/>
      <c r="H28" s="36"/>
    </row>
    <row r="29" spans="2:8" s="33" customFormat="1" ht="21.75" customHeight="1">
      <c r="B29" s="34"/>
      <c r="C29" s="35"/>
      <c r="D29" s="36"/>
      <c r="E29" s="36"/>
      <c r="F29" s="36"/>
      <c r="G29" s="36"/>
      <c r="H29" s="36"/>
    </row>
    <row r="30" spans="2:8" s="37" customFormat="1" ht="21" customHeight="1">
      <c r="B30" s="38"/>
      <c r="C30" s="245"/>
      <c r="D30" s="245"/>
      <c r="E30" s="245"/>
      <c r="F30" s="245"/>
      <c r="G30" s="245"/>
      <c r="H30" s="245"/>
    </row>
    <row r="31" spans="2:9" s="2" customFormat="1" ht="45.75" customHeight="1">
      <c r="B31" s="39"/>
      <c r="C31" s="229"/>
      <c r="D31" s="229"/>
      <c r="E31" s="229"/>
      <c r="F31" s="229"/>
      <c r="G31" s="229"/>
      <c r="H31" s="229"/>
      <c r="I31" s="229"/>
    </row>
    <row r="32" spans="4:6" s="2" customFormat="1" ht="20.25">
      <c r="D32" s="230"/>
      <c r="E32" s="230"/>
      <c r="F32" s="230"/>
    </row>
    <row r="33" spans="2:9" s="2" customFormat="1" ht="15" customHeight="1">
      <c r="B33" s="39"/>
      <c r="C33" s="40"/>
      <c r="D33" s="40"/>
      <c r="E33" s="40"/>
      <c r="F33" s="40"/>
      <c r="G33" s="40"/>
      <c r="H33" s="40"/>
      <c r="I33" s="40"/>
    </row>
    <row r="34" s="2" customFormat="1" ht="12.75" customHeight="1" hidden="1"/>
    <row r="35" s="2" customFormat="1" ht="12.75" customHeight="1" hidden="1"/>
    <row r="36" s="2" customFormat="1" ht="12.75" customHeight="1" hidden="1"/>
    <row r="37" s="2" customFormat="1" ht="12.75" customHeight="1" hidden="1"/>
    <row r="38" spans="1:17" s="30" customFormat="1" ht="30" customHeight="1">
      <c r="A38" s="231" t="s">
        <v>790</v>
      </c>
      <c r="B38" s="231"/>
      <c r="C38" s="41"/>
      <c r="D38" s="42"/>
      <c r="E38" s="234"/>
      <c r="F38" s="234"/>
      <c r="G38" s="234"/>
      <c r="H38" s="234"/>
      <c r="I38" s="234"/>
      <c r="J38" s="29"/>
      <c r="K38" s="29"/>
      <c r="L38" s="29"/>
      <c r="M38" s="29"/>
      <c r="N38" s="29"/>
      <c r="O38" s="29"/>
      <c r="P38" s="29"/>
      <c r="Q38" s="29"/>
    </row>
    <row r="39" spans="1:17" s="30" customFormat="1" ht="30" customHeight="1">
      <c r="A39" s="231" t="s">
        <v>791</v>
      </c>
      <c r="B39" s="231"/>
      <c r="C39" s="41"/>
      <c r="D39" s="42"/>
      <c r="E39" s="233"/>
      <c r="F39" s="233"/>
      <c r="G39" s="233"/>
      <c r="H39" s="233"/>
      <c r="I39" s="233"/>
      <c r="J39" s="29"/>
      <c r="K39" s="29"/>
      <c r="L39" s="29"/>
      <c r="M39" s="29"/>
      <c r="N39" s="29"/>
      <c r="O39" s="29"/>
      <c r="P39" s="29"/>
      <c r="Q39" s="29"/>
    </row>
    <row r="40" spans="1:17" s="45" customFormat="1" ht="30" customHeight="1">
      <c r="A40" s="231" t="s">
        <v>792</v>
      </c>
      <c r="B40" s="231"/>
      <c r="C40" s="232"/>
      <c r="D40" s="43"/>
      <c r="E40" s="233"/>
      <c r="F40" s="233"/>
      <c r="G40" s="233"/>
      <c r="H40" s="233"/>
      <c r="I40" s="233"/>
      <c r="J40" s="44"/>
      <c r="K40" s="44"/>
      <c r="L40" s="44"/>
      <c r="M40" s="44"/>
      <c r="N40" s="44"/>
      <c r="O40" s="44"/>
      <c r="P40" s="44"/>
      <c r="Q40" s="44"/>
    </row>
    <row r="41" spans="1:17" s="48" customFormat="1" ht="30" customHeight="1">
      <c r="A41" s="231" t="s">
        <v>793</v>
      </c>
      <c r="B41" s="231"/>
      <c r="C41" s="231"/>
      <c r="D41" s="46"/>
      <c r="E41" s="233"/>
      <c r="F41" s="233"/>
      <c r="G41" s="233"/>
      <c r="H41" s="233"/>
      <c r="I41" s="233"/>
      <c r="J41" s="47"/>
      <c r="K41" s="47"/>
      <c r="L41" s="47"/>
      <c r="M41" s="47"/>
      <c r="N41" s="47"/>
      <c r="O41" s="47"/>
      <c r="P41" s="47"/>
      <c r="Q41" s="47"/>
    </row>
    <row r="42" spans="1:17" s="30" customFormat="1" ht="16.5" hidden="1">
      <c r="A42" s="49"/>
      <c r="B42" s="49"/>
      <c r="C42" s="49"/>
      <c r="D42" s="50"/>
      <c r="E42" s="50"/>
      <c r="F42" s="50"/>
      <c r="G42" s="50"/>
      <c r="H42" s="50"/>
      <c r="I42" s="50"/>
      <c r="J42" s="29"/>
      <c r="K42" s="29"/>
      <c r="L42" s="29"/>
      <c r="M42" s="29"/>
      <c r="N42" s="29"/>
      <c r="O42" s="29"/>
      <c r="P42" s="29"/>
      <c r="Q42" s="29"/>
    </row>
    <row r="43" spans="1:17" s="30" customFormat="1" ht="16.5" hidden="1">
      <c r="A43" s="49"/>
      <c r="B43" s="49"/>
      <c r="C43" s="49"/>
      <c r="D43" s="50"/>
      <c r="E43" s="50"/>
      <c r="F43" s="50"/>
      <c r="G43" s="50"/>
      <c r="H43" s="50"/>
      <c r="I43" s="50"/>
      <c r="J43" s="29"/>
      <c r="K43" s="29"/>
      <c r="L43" s="29"/>
      <c r="M43" s="29"/>
      <c r="N43" s="29"/>
      <c r="O43" s="29"/>
      <c r="P43" s="29"/>
      <c r="Q43" s="29"/>
    </row>
    <row r="44" spans="1:17" s="30" customFormat="1" ht="16.5" hidden="1">
      <c r="A44" s="49"/>
      <c r="B44" s="49"/>
      <c r="C44" s="49"/>
      <c r="D44" s="50"/>
      <c r="E44" s="50"/>
      <c r="F44" s="50"/>
      <c r="G44" s="50"/>
      <c r="H44" s="50"/>
      <c r="I44" s="50"/>
      <c r="J44" s="29"/>
      <c r="K44" s="29"/>
      <c r="L44" s="29"/>
      <c r="M44" s="29"/>
      <c r="N44" s="29"/>
      <c r="O44" s="29"/>
      <c r="P44" s="29"/>
      <c r="Q44" s="29"/>
    </row>
    <row r="45" spans="1:17" s="30" customFormat="1" ht="29.25" customHeight="1">
      <c r="A45" s="237"/>
      <c r="B45" s="237"/>
      <c r="C45" s="237"/>
      <c r="D45" s="237"/>
      <c r="E45" s="50"/>
      <c r="F45" s="238"/>
      <c r="G45" s="238"/>
      <c r="H45" s="236"/>
      <c r="I45" s="236"/>
      <c r="J45" s="29"/>
      <c r="K45" s="29"/>
      <c r="L45" s="29"/>
      <c r="M45" s="29"/>
      <c r="N45" s="29"/>
      <c r="O45" s="29"/>
      <c r="P45" s="29"/>
      <c r="Q45" s="29"/>
    </row>
    <row r="46" spans="1:17" s="30" customFormat="1" ht="15.75" customHeight="1">
      <c r="A46" s="239"/>
      <c r="B46" s="239"/>
      <c r="C46" s="51"/>
      <c r="D46" s="51"/>
      <c r="E46" s="51"/>
      <c r="F46" s="239"/>
      <c r="G46" s="239"/>
      <c r="H46" s="240"/>
      <c r="I46" s="240"/>
      <c r="J46" s="29"/>
      <c r="K46" s="29"/>
      <c r="L46" s="29"/>
      <c r="M46" s="29"/>
      <c r="N46" s="29"/>
      <c r="O46" s="29"/>
      <c r="P46" s="29"/>
      <c r="Q46" s="29"/>
    </row>
    <row r="47" spans="1:17" s="56" customFormat="1" ht="18" customHeight="1">
      <c r="A47" s="52" t="s">
        <v>794</v>
      </c>
      <c r="B47" s="52"/>
      <c r="C47" s="53"/>
      <c r="D47" s="54"/>
      <c r="E47" s="235" t="s">
        <v>795</v>
      </c>
      <c r="F47" s="235"/>
      <c r="G47" s="235"/>
      <c r="H47" s="54"/>
      <c r="I47" s="54"/>
      <c r="J47" s="55"/>
      <c r="K47" s="55"/>
      <c r="L47" s="55"/>
      <c r="M47" s="55"/>
      <c r="N47" s="55"/>
      <c r="O47" s="55"/>
      <c r="P47" s="55"/>
      <c r="Q47" s="55"/>
    </row>
  </sheetData>
  <sheetProtection/>
  <mergeCells count="29">
    <mergeCell ref="A2:I2"/>
    <mergeCell ref="A3:I3"/>
    <mergeCell ref="A4:I4"/>
    <mergeCell ref="A12:I12"/>
    <mergeCell ref="A15:I15"/>
    <mergeCell ref="A19:I19"/>
    <mergeCell ref="A21:I21"/>
    <mergeCell ref="A22:I22"/>
    <mergeCell ref="A23:I23"/>
    <mergeCell ref="A24:I24"/>
    <mergeCell ref="A27:I27"/>
    <mergeCell ref="C30:H30"/>
    <mergeCell ref="E47:G47"/>
    <mergeCell ref="H45:I45"/>
    <mergeCell ref="A45:D45"/>
    <mergeCell ref="F45:G45"/>
    <mergeCell ref="A46:B46"/>
    <mergeCell ref="F46:G46"/>
    <mergeCell ref="H46:I46"/>
    <mergeCell ref="C31:I31"/>
    <mergeCell ref="D32:F32"/>
    <mergeCell ref="A40:C40"/>
    <mergeCell ref="E40:I40"/>
    <mergeCell ref="A41:C41"/>
    <mergeCell ref="E41:I41"/>
    <mergeCell ref="A38:B38"/>
    <mergeCell ref="E38:I38"/>
    <mergeCell ref="A39:B39"/>
    <mergeCell ref="E39:I39"/>
  </mergeCells>
  <printOptions/>
  <pageMargins left="0.77" right="0.2" top="0.7874015748031497" bottom="0.4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17"/>
  <sheetViews>
    <sheetView showGridLines="0" showZeros="0" view="pageBreakPreview" zoomScale="85" zoomScaleSheetLayoutView="85" zoomScalePageLayoutView="0" workbookViewId="0" topLeftCell="A1">
      <selection activeCell="B2" sqref="B2:C2"/>
    </sheetView>
  </sheetViews>
  <sheetFormatPr defaultColWidth="9.00390625" defaultRowHeight="12.75"/>
  <cols>
    <col min="1" max="1" width="1.25" style="58" customWidth="1"/>
    <col min="2" max="2" width="67.125" style="58" customWidth="1"/>
    <col min="3" max="3" width="24.125" style="59" customWidth="1"/>
    <col min="4" max="4" width="1.25" style="60" customWidth="1"/>
    <col min="5" max="5" width="9.875" style="60" bestFit="1" customWidth="1"/>
    <col min="6" max="14" width="9.125" style="58" customWidth="1"/>
    <col min="15" max="16384" width="9.125" style="4" customWidth="1"/>
  </cols>
  <sheetData>
    <row r="1" ht="4.5" customHeight="1" thickBot="1"/>
    <row r="2" spans="2:3" ht="90.75" customHeight="1" thickBot="1">
      <c r="B2" s="253" t="s">
        <v>26</v>
      </c>
      <c r="C2" s="254"/>
    </row>
    <row r="3" spans="1:14" s="6" customFormat="1" ht="42" customHeight="1" thickBot="1">
      <c r="A3" s="61"/>
      <c r="B3" s="255"/>
      <c r="C3" s="255"/>
      <c r="D3" s="62"/>
      <c r="E3" s="63"/>
      <c r="F3" s="63"/>
      <c r="G3" s="63"/>
      <c r="H3" s="63"/>
      <c r="I3" s="63"/>
      <c r="J3" s="63"/>
      <c r="K3" s="63"/>
      <c r="L3" s="63"/>
      <c r="M3" s="63"/>
      <c r="N3" s="63"/>
    </row>
    <row r="4" spans="2:3" ht="44.25" customHeight="1" thickBot="1">
      <c r="B4" s="64" t="s">
        <v>22</v>
      </c>
      <c r="C4" s="65"/>
    </row>
    <row r="5" spans="2:3" ht="10.5" customHeight="1">
      <c r="B5" s="66"/>
      <c r="C5" s="67"/>
    </row>
    <row r="6" spans="1:14" s="7" customFormat="1" ht="25.5" customHeight="1">
      <c r="A6" s="68"/>
      <c r="B6" s="69" t="s">
        <v>23</v>
      </c>
      <c r="C6" s="70"/>
      <c r="D6" s="71"/>
      <c r="E6" s="71"/>
      <c r="F6" s="68"/>
      <c r="G6" s="68"/>
      <c r="H6" s="68"/>
      <c r="I6" s="68"/>
      <c r="J6" s="68"/>
      <c r="K6" s="68"/>
      <c r="L6" s="68"/>
      <c r="M6" s="68"/>
      <c r="N6" s="68"/>
    </row>
    <row r="7" spans="1:14" s="8" customFormat="1" ht="9.75" customHeight="1">
      <c r="A7" s="72"/>
      <c r="B7" s="73"/>
      <c r="C7" s="74"/>
      <c r="D7" s="75"/>
      <c r="E7" s="75"/>
      <c r="F7" s="72"/>
      <c r="G7" s="72"/>
      <c r="H7" s="72"/>
      <c r="I7" s="72"/>
      <c r="J7" s="72"/>
      <c r="K7" s="72"/>
      <c r="L7" s="72"/>
      <c r="M7" s="72"/>
      <c r="N7" s="72"/>
    </row>
    <row r="8" spans="1:14" s="8" customFormat="1" ht="9.75" customHeight="1">
      <c r="A8" s="72"/>
      <c r="B8" s="73"/>
      <c r="C8" s="74"/>
      <c r="D8" s="75"/>
      <c r="E8" s="75"/>
      <c r="F8" s="72"/>
      <c r="G8" s="72"/>
      <c r="H8" s="72"/>
      <c r="I8" s="72"/>
      <c r="J8" s="72"/>
      <c r="K8" s="72"/>
      <c r="L8" s="72"/>
      <c r="M8" s="72"/>
      <c r="N8" s="72"/>
    </row>
    <row r="9" spans="1:14" s="5" customFormat="1" ht="15" customHeight="1" thickBot="1">
      <c r="A9" s="58"/>
      <c r="B9" s="58"/>
      <c r="C9" s="59"/>
      <c r="D9" s="60"/>
      <c r="E9" s="60"/>
      <c r="F9" s="60"/>
      <c r="G9" s="60"/>
      <c r="H9" s="60"/>
      <c r="I9" s="60"/>
      <c r="J9" s="60"/>
      <c r="K9" s="60"/>
      <c r="L9" s="60"/>
      <c r="M9" s="60"/>
      <c r="N9" s="60"/>
    </row>
    <row r="10" spans="1:14" s="5" customFormat="1" ht="33" customHeight="1" thickBot="1">
      <c r="A10" s="58"/>
      <c r="B10" s="64" t="s">
        <v>24</v>
      </c>
      <c r="C10" s="65"/>
      <c r="D10" s="60"/>
      <c r="E10" s="60"/>
      <c r="F10" s="60"/>
      <c r="G10" s="60"/>
      <c r="H10" s="60"/>
      <c r="I10" s="60"/>
      <c r="J10" s="60"/>
      <c r="K10" s="60"/>
      <c r="L10" s="60"/>
      <c r="M10" s="60"/>
      <c r="N10" s="60"/>
    </row>
    <row r="11" spans="1:14" s="5" customFormat="1" ht="43.5" customHeight="1" thickBot="1">
      <c r="A11" s="58"/>
      <c r="B11" s="58"/>
      <c r="C11" s="59"/>
      <c r="D11" s="60"/>
      <c r="E11" s="60"/>
      <c r="F11" s="60"/>
      <c r="G11" s="60"/>
      <c r="H11" s="60"/>
      <c r="I11" s="60"/>
      <c r="J11" s="60"/>
      <c r="K11" s="60"/>
      <c r="L11" s="60"/>
      <c r="M11" s="60"/>
      <c r="N11" s="60"/>
    </row>
    <row r="12" spans="1:14" s="5" customFormat="1" ht="50.25" customHeight="1" thickBot="1">
      <c r="A12" s="58"/>
      <c r="B12" s="64" t="s">
        <v>29</v>
      </c>
      <c r="C12" s="65"/>
      <c r="D12" s="60"/>
      <c r="E12" s="60"/>
      <c r="F12" s="60"/>
      <c r="G12" s="60"/>
      <c r="H12" s="60"/>
      <c r="I12" s="60"/>
      <c r="J12" s="60"/>
      <c r="K12" s="60"/>
      <c r="L12" s="60"/>
      <c r="M12" s="60"/>
      <c r="N12" s="60"/>
    </row>
    <row r="13" spans="1:14" s="5" customFormat="1" ht="27" customHeight="1">
      <c r="A13" s="58"/>
      <c r="B13" s="58"/>
      <c r="C13" s="59"/>
      <c r="D13" s="60"/>
      <c r="E13" s="60"/>
      <c r="F13" s="60"/>
      <c r="G13" s="60"/>
      <c r="H13" s="60"/>
      <c r="I13" s="60"/>
      <c r="J13" s="60"/>
      <c r="K13" s="60"/>
      <c r="L13" s="60"/>
      <c r="M13" s="60"/>
      <c r="N13" s="60"/>
    </row>
    <row r="14" spans="1:14" s="9" customFormat="1" ht="29.25" customHeight="1">
      <c r="A14" s="76"/>
      <c r="B14" s="77" t="s">
        <v>25</v>
      </c>
      <c r="C14" s="78"/>
      <c r="D14" s="76"/>
      <c r="E14" s="76"/>
      <c r="F14" s="76"/>
      <c r="G14" s="76"/>
      <c r="H14" s="76"/>
      <c r="I14" s="76"/>
      <c r="J14" s="76"/>
      <c r="K14" s="76"/>
      <c r="L14" s="76"/>
      <c r="M14" s="76"/>
      <c r="N14" s="76"/>
    </row>
    <row r="15" ht="27" customHeight="1" thickBot="1"/>
    <row r="16" spans="2:3" ht="60.75" customHeight="1" thickBot="1">
      <c r="B16" s="79" t="s">
        <v>28</v>
      </c>
      <c r="C16" s="80"/>
    </row>
    <row r="17" spans="1:14" s="5" customFormat="1" ht="27" customHeight="1">
      <c r="A17" s="60"/>
      <c r="B17" s="58"/>
      <c r="C17" s="59"/>
      <c r="D17" s="60"/>
      <c r="E17" s="60"/>
      <c r="F17" s="60"/>
      <c r="G17" s="60"/>
      <c r="H17" s="60"/>
      <c r="I17" s="60"/>
      <c r="J17" s="60"/>
      <c r="K17" s="60"/>
      <c r="L17" s="60"/>
      <c r="M17" s="60"/>
      <c r="N17" s="60"/>
    </row>
  </sheetData>
  <sheetProtection/>
  <mergeCells count="2">
    <mergeCell ref="B2:C2"/>
    <mergeCell ref="B3:C3"/>
  </mergeCells>
  <printOptions horizontalCentered="1"/>
  <pageMargins left="0.77" right="0.15748031496062992" top="1.42"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290"/>
  <sheetViews>
    <sheetView showGridLines="0" view="pageBreakPreview" zoomScale="110" zoomScaleSheetLayoutView="11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1.25" customHeight="1"/>
  <cols>
    <col min="1" max="1" width="5.625" style="161" customWidth="1"/>
    <col min="2" max="2" width="10.375" style="161" customWidth="1"/>
    <col min="3" max="3" width="53.875" style="161" customWidth="1"/>
    <col min="4" max="4" width="4.75390625" style="161" customWidth="1"/>
    <col min="5" max="5" width="9.875" style="161" customWidth="1"/>
    <col min="6" max="6" width="10.25390625" style="225" customWidth="1"/>
    <col min="7" max="7" width="13.625" style="226" customWidth="1"/>
    <col min="8" max="8" width="10.625" style="161" hidden="1" customWidth="1"/>
    <col min="9" max="9" width="10.875" style="161" hidden="1" customWidth="1"/>
    <col min="10" max="10" width="9.75390625" style="161" hidden="1" customWidth="1"/>
    <col min="11" max="11" width="11.625" style="161" hidden="1" customWidth="1"/>
    <col min="12" max="12" width="7.00390625" style="161" hidden="1" customWidth="1"/>
    <col min="13" max="13" width="7.25390625" style="161" hidden="1" customWidth="1"/>
    <col min="14" max="16" width="9.125" style="161" hidden="1" customWidth="1"/>
    <col min="17" max="17" width="0" style="161" hidden="1" customWidth="1"/>
    <col min="18" max="29" width="9.125" style="161" customWidth="1"/>
    <col min="30" max="35" width="9.125" style="162" customWidth="1"/>
    <col min="36" max="16384" width="9.125" style="161" customWidth="1"/>
  </cols>
  <sheetData>
    <row r="1" spans="1:17" ht="18" customHeight="1">
      <c r="A1" s="156" t="s">
        <v>789</v>
      </c>
      <c r="B1" s="157"/>
      <c r="C1" s="157"/>
      <c r="D1" s="157"/>
      <c r="E1" s="157"/>
      <c r="F1" s="158"/>
      <c r="G1" s="159"/>
      <c r="H1" s="157"/>
      <c r="I1" s="157"/>
      <c r="J1" s="157"/>
      <c r="K1" s="157"/>
      <c r="L1" s="160"/>
      <c r="M1" s="160"/>
      <c r="N1" s="157"/>
      <c r="O1" s="157"/>
      <c r="P1" s="157"/>
      <c r="Q1" s="157"/>
    </row>
    <row r="2" spans="1:17" ht="11.25" customHeight="1">
      <c r="A2" s="163" t="s">
        <v>155</v>
      </c>
      <c r="B2" s="164" t="s">
        <v>852</v>
      </c>
      <c r="C2" s="164"/>
      <c r="D2" s="164"/>
      <c r="E2" s="164"/>
      <c r="F2" s="165"/>
      <c r="G2" s="166"/>
      <c r="H2" s="164"/>
      <c r="I2" s="164"/>
      <c r="J2" s="157"/>
      <c r="K2" s="157"/>
      <c r="L2" s="160"/>
      <c r="M2" s="160"/>
      <c r="N2" s="157"/>
      <c r="O2" s="157"/>
      <c r="P2" s="157"/>
      <c r="Q2" s="157"/>
    </row>
    <row r="3" spans="1:17" ht="11.25" customHeight="1">
      <c r="A3" s="163" t="s">
        <v>156</v>
      </c>
      <c r="B3" s="164" t="s">
        <v>853</v>
      </c>
      <c r="C3" s="164"/>
      <c r="D3" s="164"/>
      <c r="E3" s="164"/>
      <c r="F3" s="165" t="s">
        <v>854</v>
      </c>
      <c r="G3" s="167">
        <v>42053</v>
      </c>
      <c r="H3" s="164"/>
      <c r="I3" s="164"/>
      <c r="J3" s="157"/>
      <c r="K3" s="157"/>
      <c r="L3" s="160"/>
      <c r="M3" s="160"/>
      <c r="N3" s="157"/>
      <c r="O3" s="157"/>
      <c r="P3" s="157"/>
      <c r="Q3" s="157"/>
    </row>
    <row r="4" spans="1:17" ht="11.25" customHeight="1">
      <c r="A4" s="163" t="s">
        <v>797</v>
      </c>
      <c r="B4" s="164"/>
      <c r="C4" s="164"/>
      <c r="D4" s="164"/>
      <c r="E4" s="164"/>
      <c r="F4" s="165"/>
      <c r="G4" s="166"/>
      <c r="H4" s="164"/>
      <c r="I4" s="164"/>
      <c r="J4" s="157"/>
      <c r="K4" s="157"/>
      <c r="L4" s="160"/>
      <c r="M4" s="160"/>
      <c r="N4" s="157"/>
      <c r="O4" s="157"/>
      <c r="P4" s="157"/>
      <c r="Q4" s="157"/>
    </row>
    <row r="5" spans="1:17" ht="5.25" customHeight="1">
      <c r="A5" s="157"/>
      <c r="B5" s="157"/>
      <c r="C5" s="157"/>
      <c r="D5" s="157"/>
      <c r="E5" s="157"/>
      <c r="F5" s="158"/>
      <c r="G5" s="159"/>
      <c r="H5" s="157"/>
      <c r="I5" s="157"/>
      <c r="J5" s="157"/>
      <c r="K5" s="157"/>
      <c r="L5" s="160"/>
      <c r="M5" s="160"/>
      <c r="N5" s="157"/>
      <c r="O5" s="157"/>
      <c r="P5" s="157"/>
      <c r="Q5" s="157"/>
    </row>
    <row r="6" spans="1:17" ht="21.75" customHeight="1">
      <c r="A6" s="168" t="s">
        <v>157</v>
      </c>
      <c r="B6" s="169" t="s">
        <v>158</v>
      </c>
      <c r="C6" s="169" t="s">
        <v>34</v>
      </c>
      <c r="D6" s="169" t="s">
        <v>27</v>
      </c>
      <c r="E6" s="169" t="s">
        <v>159</v>
      </c>
      <c r="F6" s="170" t="s">
        <v>160</v>
      </c>
      <c r="G6" s="171" t="s">
        <v>30</v>
      </c>
      <c r="H6" s="169" t="s">
        <v>161</v>
      </c>
      <c r="I6" s="169" t="s">
        <v>162</v>
      </c>
      <c r="J6" s="169" t="s">
        <v>163</v>
      </c>
      <c r="K6" s="169" t="s">
        <v>164</v>
      </c>
      <c r="L6" s="172" t="s">
        <v>165</v>
      </c>
      <c r="M6" s="173" t="s">
        <v>166</v>
      </c>
      <c r="N6" s="169"/>
      <c r="O6" s="169"/>
      <c r="P6" s="169"/>
      <c r="Q6" s="174" t="s">
        <v>167</v>
      </c>
    </row>
    <row r="7" spans="1:17" ht="11.25" customHeight="1">
      <c r="A7" s="175">
        <v>1</v>
      </c>
      <c r="B7" s="176">
        <v>2</v>
      </c>
      <c r="C7" s="176">
        <v>3</v>
      </c>
      <c r="D7" s="176">
        <v>4</v>
      </c>
      <c r="E7" s="176">
        <v>5</v>
      </c>
      <c r="F7" s="177">
        <v>6</v>
      </c>
      <c r="G7" s="178">
        <v>7</v>
      </c>
      <c r="H7" s="176"/>
      <c r="I7" s="176"/>
      <c r="J7" s="176"/>
      <c r="K7" s="176"/>
      <c r="L7" s="179">
        <v>11</v>
      </c>
      <c r="M7" s="180">
        <v>12</v>
      </c>
      <c r="N7" s="176"/>
      <c r="O7" s="176"/>
      <c r="P7" s="176"/>
      <c r="Q7" s="181">
        <v>11</v>
      </c>
    </row>
    <row r="8" spans="1:17" ht="3.75" customHeight="1">
      <c r="A8" s="157"/>
      <c r="B8" s="157"/>
      <c r="C8" s="157"/>
      <c r="D8" s="157"/>
      <c r="E8" s="157"/>
      <c r="F8" s="158"/>
      <c r="G8" s="159"/>
      <c r="H8" s="157"/>
      <c r="I8" s="157"/>
      <c r="J8" s="157"/>
      <c r="K8" s="157"/>
      <c r="L8" s="160"/>
      <c r="M8" s="182"/>
      <c r="N8" s="157"/>
      <c r="O8" s="157"/>
      <c r="P8" s="157"/>
      <c r="Q8" s="157"/>
    </row>
    <row r="9" spans="1:35" s="188" customFormat="1" ht="12.75" customHeight="1">
      <c r="A9" s="183"/>
      <c r="B9" s="183" t="s">
        <v>168</v>
      </c>
      <c r="C9" s="183" t="s">
        <v>169</v>
      </c>
      <c r="D9" s="183"/>
      <c r="E9" s="183"/>
      <c r="F9" s="184"/>
      <c r="G9" s="185"/>
      <c r="H9" s="186"/>
      <c r="I9" s="187">
        <f>I10+I17+I19+I22+I25+I62+I103+I112</f>
        <v>126.54646128000002</v>
      </c>
      <c r="J9" s="186"/>
      <c r="K9" s="187">
        <f>K10+K17+K19+K22+K25+K62+K103+K112</f>
        <v>114.937973</v>
      </c>
      <c r="M9" s="189" t="s">
        <v>104</v>
      </c>
      <c r="AD9" s="190"/>
      <c r="AE9" s="190"/>
      <c r="AF9" s="190"/>
      <c r="AG9" s="190"/>
      <c r="AH9" s="190"/>
      <c r="AI9" s="190"/>
    </row>
    <row r="10" spans="1:13" s="195" customFormat="1" ht="12.75" customHeight="1">
      <c r="A10" s="191"/>
      <c r="B10" s="192" t="s">
        <v>36</v>
      </c>
      <c r="C10" s="192" t="s">
        <v>170</v>
      </c>
      <c r="D10" s="191"/>
      <c r="E10" s="191"/>
      <c r="F10" s="193"/>
      <c r="G10" s="194"/>
      <c r="I10" s="196">
        <f>SUM(I11:I16)</f>
        <v>0</v>
      </c>
      <c r="K10" s="196">
        <f>SUM(K11:K16)</f>
        <v>7.48935</v>
      </c>
      <c r="M10" s="197" t="s">
        <v>36</v>
      </c>
    </row>
    <row r="11" spans="1:13" s="206" customFormat="1" ht="13.5" customHeight="1">
      <c r="A11" s="198" t="s">
        <v>36</v>
      </c>
      <c r="B11" s="227" t="s">
        <v>172</v>
      </c>
      <c r="C11" s="199" t="s">
        <v>173</v>
      </c>
      <c r="D11" s="198" t="s">
        <v>105</v>
      </c>
      <c r="E11" s="200">
        <v>29.37</v>
      </c>
      <c r="F11" s="201"/>
      <c r="G11" s="202"/>
      <c r="H11" s="203">
        <v>0</v>
      </c>
      <c r="I11" s="204">
        <f aca="true" t="shared" si="0" ref="I11:I16">E11*H11</f>
        <v>0</v>
      </c>
      <c r="J11" s="203">
        <v>0.255</v>
      </c>
      <c r="K11" s="204">
        <f aca="true" t="shared" si="1" ref="K11:K16">E11*J11</f>
        <v>7.48935</v>
      </c>
      <c r="L11" s="205">
        <v>4</v>
      </c>
      <c r="M11" s="206" t="s">
        <v>38</v>
      </c>
    </row>
    <row r="12" spans="1:13" s="206" customFormat="1" ht="13.5" customHeight="1">
      <c r="A12" s="198" t="s">
        <v>38</v>
      </c>
      <c r="B12" s="227" t="s">
        <v>174</v>
      </c>
      <c r="C12" s="199" t="s">
        <v>175</v>
      </c>
      <c r="D12" s="198" t="s">
        <v>107</v>
      </c>
      <c r="E12" s="200">
        <v>11.748</v>
      </c>
      <c r="F12" s="201"/>
      <c r="G12" s="202"/>
      <c r="H12" s="203">
        <v>0</v>
      </c>
      <c r="I12" s="204">
        <f t="shared" si="0"/>
        <v>0</v>
      </c>
      <c r="J12" s="203">
        <v>0</v>
      </c>
      <c r="K12" s="204">
        <f t="shared" si="1"/>
        <v>0</v>
      </c>
      <c r="L12" s="205">
        <v>4</v>
      </c>
      <c r="M12" s="206" t="s">
        <v>38</v>
      </c>
    </row>
    <row r="13" spans="1:13" s="206" customFormat="1" ht="13.5" customHeight="1">
      <c r="A13" s="198" t="s">
        <v>108</v>
      </c>
      <c r="B13" s="227" t="s">
        <v>176</v>
      </c>
      <c r="C13" s="199" t="s">
        <v>177</v>
      </c>
      <c r="D13" s="198" t="s">
        <v>107</v>
      </c>
      <c r="E13" s="200">
        <v>3.289</v>
      </c>
      <c r="F13" s="201"/>
      <c r="G13" s="202"/>
      <c r="H13" s="203">
        <v>0</v>
      </c>
      <c r="I13" s="204">
        <f t="shared" si="0"/>
        <v>0</v>
      </c>
      <c r="J13" s="203">
        <v>0</v>
      </c>
      <c r="K13" s="204">
        <f t="shared" si="1"/>
        <v>0</v>
      </c>
      <c r="L13" s="205">
        <v>4</v>
      </c>
      <c r="M13" s="206" t="s">
        <v>38</v>
      </c>
    </row>
    <row r="14" spans="1:13" s="206" customFormat="1" ht="13.5" customHeight="1">
      <c r="A14" s="198" t="s">
        <v>106</v>
      </c>
      <c r="B14" s="227" t="s">
        <v>178</v>
      </c>
      <c r="C14" s="199" t="s">
        <v>179</v>
      </c>
      <c r="D14" s="198" t="s">
        <v>107</v>
      </c>
      <c r="E14" s="200">
        <v>3.289</v>
      </c>
      <c r="F14" s="201"/>
      <c r="G14" s="202"/>
      <c r="H14" s="203">
        <v>0</v>
      </c>
      <c r="I14" s="204">
        <f t="shared" si="0"/>
        <v>0</v>
      </c>
      <c r="J14" s="203">
        <v>0</v>
      </c>
      <c r="K14" s="204">
        <f t="shared" si="1"/>
        <v>0</v>
      </c>
      <c r="L14" s="205">
        <v>4</v>
      </c>
      <c r="M14" s="206" t="s">
        <v>38</v>
      </c>
    </row>
    <row r="15" spans="1:13" s="206" customFormat="1" ht="13.5" customHeight="1">
      <c r="A15" s="198" t="s">
        <v>39</v>
      </c>
      <c r="B15" s="227" t="s">
        <v>180</v>
      </c>
      <c r="C15" s="199" t="s">
        <v>181</v>
      </c>
      <c r="D15" s="198" t="s">
        <v>121</v>
      </c>
      <c r="E15" s="200">
        <v>5.92</v>
      </c>
      <c r="F15" s="201"/>
      <c r="G15" s="202"/>
      <c r="H15" s="203">
        <v>0</v>
      </c>
      <c r="I15" s="204">
        <f t="shared" si="0"/>
        <v>0</v>
      </c>
      <c r="J15" s="203">
        <v>0</v>
      </c>
      <c r="K15" s="204">
        <f t="shared" si="1"/>
        <v>0</v>
      </c>
      <c r="L15" s="205">
        <v>4</v>
      </c>
      <c r="M15" s="206" t="s">
        <v>38</v>
      </c>
    </row>
    <row r="16" spans="1:13" s="206" customFormat="1" ht="13.5" customHeight="1">
      <c r="A16" s="198" t="s">
        <v>109</v>
      </c>
      <c r="B16" s="227" t="s">
        <v>182</v>
      </c>
      <c r="C16" s="199" t="s">
        <v>183</v>
      </c>
      <c r="D16" s="198" t="s">
        <v>107</v>
      </c>
      <c r="E16" s="200">
        <v>8.459</v>
      </c>
      <c r="F16" s="201"/>
      <c r="G16" s="202"/>
      <c r="H16" s="203">
        <v>0</v>
      </c>
      <c r="I16" s="204">
        <f t="shared" si="0"/>
        <v>0</v>
      </c>
      <c r="J16" s="203">
        <v>0</v>
      </c>
      <c r="K16" s="204">
        <f t="shared" si="1"/>
        <v>0</v>
      </c>
      <c r="L16" s="205">
        <v>4</v>
      </c>
      <c r="M16" s="206" t="s">
        <v>38</v>
      </c>
    </row>
    <row r="17" spans="1:13" s="195" customFormat="1" ht="12.75" customHeight="1">
      <c r="A17" s="191"/>
      <c r="B17" s="192" t="s">
        <v>108</v>
      </c>
      <c r="C17" s="192" t="s">
        <v>184</v>
      </c>
      <c r="D17" s="191"/>
      <c r="E17" s="191"/>
      <c r="F17" s="193"/>
      <c r="G17" s="194"/>
      <c r="I17" s="196">
        <f>I18</f>
        <v>0.5065092</v>
      </c>
      <c r="K17" s="196">
        <f>K18</f>
        <v>0</v>
      </c>
      <c r="M17" s="197" t="s">
        <v>36</v>
      </c>
    </row>
    <row r="18" spans="1:13" s="206" customFormat="1" ht="24" customHeight="1">
      <c r="A18" s="198" t="s">
        <v>110</v>
      </c>
      <c r="B18" s="227" t="s">
        <v>185</v>
      </c>
      <c r="C18" s="199" t="s">
        <v>186</v>
      </c>
      <c r="D18" s="198" t="s">
        <v>105</v>
      </c>
      <c r="E18" s="200">
        <v>4.86</v>
      </c>
      <c r="F18" s="201"/>
      <c r="G18" s="202"/>
      <c r="H18" s="203">
        <v>0.10422</v>
      </c>
      <c r="I18" s="204">
        <f>E18*H18</f>
        <v>0.5065092</v>
      </c>
      <c r="J18" s="203">
        <v>0</v>
      </c>
      <c r="K18" s="204">
        <f>E18*J18</f>
        <v>0</v>
      </c>
      <c r="L18" s="205">
        <v>4</v>
      </c>
      <c r="M18" s="206" t="s">
        <v>38</v>
      </c>
    </row>
    <row r="19" spans="1:13" s="195" customFormat="1" ht="12.75" customHeight="1">
      <c r="A19" s="191"/>
      <c r="B19" s="192" t="s">
        <v>106</v>
      </c>
      <c r="C19" s="192" t="s">
        <v>187</v>
      </c>
      <c r="D19" s="191"/>
      <c r="E19" s="191"/>
      <c r="F19" s="193"/>
      <c r="G19" s="194"/>
      <c r="I19" s="196">
        <f>SUM(I20:I21)</f>
        <v>0.48</v>
      </c>
      <c r="K19" s="196">
        <f>SUM(K20:K21)</f>
        <v>0</v>
      </c>
      <c r="M19" s="197" t="s">
        <v>36</v>
      </c>
    </row>
    <row r="20" spans="1:13" s="206" customFormat="1" ht="24" customHeight="1">
      <c r="A20" s="198" t="s">
        <v>111</v>
      </c>
      <c r="B20" s="227" t="s">
        <v>188</v>
      </c>
      <c r="C20" s="199" t="s">
        <v>189</v>
      </c>
      <c r="D20" s="198" t="s">
        <v>105</v>
      </c>
      <c r="E20" s="200">
        <v>2.25</v>
      </c>
      <c r="F20" s="201"/>
      <c r="G20" s="202"/>
      <c r="H20" s="203">
        <v>0.2</v>
      </c>
      <c r="I20" s="204">
        <f>E20*H20</f>
        <v>0.45</v>
      </c>
      <c r="J20" s="203">
        <v>0</v>
      </c>
      <c r="K20" s="204">
        <f>E20*J20</f>
        <v>0</v>
      </c>
      <c r="L20" s="205">
        <v>4</v>
      </c>
      <c r="M20" s="206" t="s">
        <v>38</v>
      </c>
    </row>
    <row r="21" spans="1:13" s="206" customFormat="1" ht="13.5" customHeight="1">
      <c r="A21" s="198" t="s">
        <v>112</v>
      </c>
      <c r="B21" s="227" t="s">
        <v>190</v>
      </c>
      <c r="C21" s="199" t="s">
        <v>191</v>
      </c>
      <c r="D21" s="198" t="s">
        <v>115</v>
      </c>
      <c r="E21" s="200">
        <v>3</v>
      </c>
      <c r="F21" s="201"/>
      <c r="G21" s="202"/>
      <c r="H21" s="203">
        <v>0.01</v>
      </c>
      <c r="I21" s="204">
        <f>E21*H21</f>
        <v>0.03</v>
      </c>
      <c r="J21" s="203">
        <v>0</v>
      </c>
      <c r="K21" s="204">
        <f>E21*J21</f>
        <v>0</v>
      </c>
      <c r="L21" s="205">
        <v>4</v>
      </c>
      <c r="M21" s="206" t="s">
        <v>38</v>
      </c>
    </row>
    <row r="22" spans="1:13" s="195" customFormat="1" ht="12.75" customHeight="1">
      <c r="A22" s="191"/>
      <c r="B22" s="192" t="s">
        <v>39</v>
      </c>
      <c r="C22" s="192" t="s">
        <v>192</v>
      </c>
      <c r="D22" s="191"/>
      <c r="E22" s="191"/>
      <c r="F22" s="193"/>
      <c r="G22" s="194"/>
      <c r="I22" s="196">
        <f>SUM(I23:I24)</f>
        <v>7.938765000000001</v>
      </c>
      <c r="K22" s="196">
        <f>SUM(K23:K24)</f>
        <v>0</v>
      </c>
      <c r="M22" s="197" t="s">
        <v>36</v>
      </c>
    </row>
    <row r="23" spans="1:13" s="206" customFormat="1" ht="24" customHeight="1">
      <c r="A23" s="198" t="s">
        <v>113</v>
      </c>
      <c r="B23" s="227" t="s">
        <v>193</v>
      </c>
      <c r="C23" s="199" t="s">
        <v>194</v>
      </c>
      <c r="D23" s="198" t="s">
        <v>105</v>
      </c>
      <c r="E23" s="200">
        <v>29.37</v>
      </c>
      <c r="F23" s="201"/>
      <c r="G23" s="202"/>
      <c r="H23" s="203">
        <v>0.1461</v>
      </c>
      <c r="I23" s="204">
        <f>E23*H23</f>
        <v>4.290957000000001</v>
      </c>
      <c r="J23" s="203">
        <v>0</v>
      </c>
      <c r="K23" s="204">
        <f>E23*J23</f>
        <v>0</v>
      </c>
      <c r="L23" s="205">
        <v>4</v>
      </c>
      <c r="M23" s="206" t="s">
        <v>38</v>
      </c>
    </row>
    <row r="24" spans="1:13" s="206" customFormat="1" ht="13.5" customHeight="1">
      <c r="A24" s="207" t="s">
        <v>114</v>
      </c>
      <c r="B24" s="228" t="s">
        <v>195</v>
      </c>
      <c r="C24" s="208" t="s">
        <v>196</v>
      </c>
      <c r="D24" s="207" t="s">
        <v>105</v>
      </c>
      <c r="E24" s="209">
        <v>33.776</v>
      </c>
      <c r="F24" s="210"/>
      <c r="G24" s="211"/>
      <c r="H24" s="212">
        <v>0.108</v>
      </c>
      <c r="I24" s="213">
        <f>E24*H24</f>
        <v>3.6478080000000004</v>
      </c>
      <c r="J24" s="212">
        <v>0</v>
      </c>
      <c r="K24" s="213">
        <f>E24*J24</f>
        <v>0</v>
      </c>
      <c r="L24" s="214">
        <v>8</v>
      </c>
      <c r="M24" s="215" t="s">
        <v>38</v>
      </c>
    </row>
    <row r="25" spans="1:13" s="195" customFormat="1" ht="12.75" customHeight="1">
      <c r="A25" s="191"/>
      <c r="B25" s="192" t="s">
        <v>109</v>
      </c>
      <c r="C25" s="192" t="s">
        <v>197</v>
      </c>
      <c r="D25" s="191"/>
      <c r="E25" s="191"/>
      <c r="F25" s="193"/>
      <c r="G25" s="194"/>
      <c r="I25" s="196">
        <f>SUM(I26:I61)</f>
        <v>110.76773248</v>
      </c>
      <c r="K25" s="196">
        <f>SUM(K26:K61)</f>
        <v>0</v>
      </c>
      <c r="M25" s="197" t="s">
        <v>36</v>
      </c>
    </row>
    <row r="26" spans="1:13" s="206" customFormat="1" ht="24" customHeight="1">
      <c r="A26" s="198" t="s">
        <v>116</v>
      </c>
      <c r="B26" s="227" t="s">
        <v>198</v>
      </c>
      <c r="C26" s="199" t="s">
        <v>199</v>
      </c>
      <c r="D26" s="198" t="s">
        <v>105</v>
      </c>
      <c r="E26" s="200">
        <v>20</v>
      </c>
      <c r="F26" s="201"/>
      <c r="G26" s="202"/>
      <c r="H26" s="203">
        <v>0.01838</v>
      </c>
      <c r="I26" s="204">
        <f aca="true" t="shared" si="2" ref="I26:I61">E26*H26</f>
        <v>0.36760000000000004</v>
      </c>
      <c r="J26" s="203">
        <v>0</v>
      </c>
      <c r="K26" s="204">
        <f aca="true" t="shared" si="3" ref="K26:K61">E26*J26</f>
        <v>0</v>
      </c>
      <c r="L26" s="205">
        <v>4</v>
      </c>
      <c r="M26" s="206" t="s">
        <v>38</v>
      </c>
    </row>
    <row r="27" spans="1:13" s="206" customFormat="1" ht="24" customHeight="1">
      <c r="A27" s="198">
        <v>13</v>
      </c>
      <c r="B27" s="227" t="s">
        <v>200</v>
      </c>
      <c r="C27" s="199" t="s">
        <v>201</v>
      </c>
      <c r="D27" s="198" t="s">
        <v>20</v>
      </c>
      <c r="E27" s="200">
        <v>1003.4</v>
      </c>
      <c r="F27" s="201"/>
      <c r="G27" s="202"/>
      <c r="H27" s="203">
        <v>0.00334</v>
      </c>
      <c r="I27" s="204">
        <f t="shared" si="2"/>
        <v>3.351356</v>
      </c>
      <c r="J27" s="203">
        <v>0</v>
      </c>
      <c r="K27" s="204">
        <f t="shared" si="3"/>
        <v>0</v>
      </c>
      <c r="L27" s="205">
        <v>4</v>
      </c>
      <c r="M27" s="206" t="s">
        <v>38</v>
      </c>
    </row>
    <row r="28" spans="1:13" s="206" customFormat="1" ht="13.5" customHeight="1">
      <c r="A28" s="207">
        <v>14</v>
      </c>
      <c r="B28" s="228" t="s">
        <v>202</v>
      </c>
      <c r="C28" s="208" t="s">
        <v>203</v>
      </c>
      <c r="D28" s="207" t="s">
        <v>105</v>
      </c>
      <c r="E28" s="209">
        <v>128.263</v>
      </c>
      <c r="F28" s="210"/>
      <c r="G28" s="211"/>
      <c r="H28" s="212">
        <v>0.0009</v>
      </c>
      <c r="I28" s="213">
        <f t="shared" si="2"/>
        <v>0.1154367</v>
      </c>
      <c r="J28" s="212">
        <v>0</v>
      </c>
      <c r="K28" s="213">
        <f t="shared" si="3"/>
        <v>0</v>
      </c>
      <c r="L28" s="214">
        <v>8</v>
      </c>
      <c r="M28" s="215" t="s">
        <v>38</v>
      </c>
    </row>
    <row r="29" spans="1:13" s="206" customFormat="1" ht="24" customHeight="1">
      <c r="A29" s="198">
        <v>15</v>
      </c>
      <c r="B29" s="227" t="s">
        <v>204</v>
      </c>
      <c r="C29" s="199" t="s">
        <v>205</v>
      </c>
      <c r="D29" s="198" t="s">
        <v>105</v>
      </c>
      <c r="E29" s="200">
        <v>2132.418</v>
      </c>
      <c r="F29" s="201"/>
      <c r="G29" s="202"/>
      <c r="H29" s="203">
        <v>0.00944</v>
      </c>
      <c r="I29" s="204">
        <f t="shared" si="2"/>
        <v>20.13002592</v>
      </c>
      <c r="J29" s="203">
        <v>0</v>
      </c>
      <c r="K29" s="204">
        <f t="shared" si="3"/>
        <v>0</v>
      </c>
      <c r="L29" s="205">
        <v>4</v>
      </c>
      <c r="M29" s="206" t="s">
        <v>38</v>
      </c>
    </row>
    <row r="30" spans="1:13" s="206" customFormat="1" ht="13.5" customHeight="1">
      <c r="A30" s="207">
        <v>16</v>
      </c>
      <c r="B30" s="228" t="s">
        <v>206</v>
      </c>
      <c r="C30" s="208" t="s">
        <v>207</v>
      </c>
      <c r="D30" s="207" t="s">
        <v>105</v>
      </c>
      <c r="E30" s="209">
        <v>2132.441</v>
      </c>
      <c r="F30" s="210"/>
      <c r="G30" s="211"/>
      <c r="H30" s="212">
        <v>0.0257</v>
      </c>
      <c r="I30" s="213">
        <f t="shared" si="2"/>
        <v>54.803733699999995</v>
      </c>
      <c r="J30" s="212">
        <v>0</v>
      </c>
      <c r="K30" s="213">
        <f t="shared" si="3"/>
        <v>0</v>
      </c>
      <c r="L30" s="214">
        <v>8</v>
      </c>
      <c r="M30" s="215" t="s">
        <v>38</v>
      </c>
    </row>
    <row r="31" spans="1:13" s="206" customFormat="1" ht="13.5" customHeight="1">
      <c r="A31" s="207">
        <v>17</v>
      </c>
      <c r="B31" s="228" t="s">
        <v>208</v>
      </c>
      <c r="C31" s="208" t="s">
        <v>209</v>
      </c>
      <c r="D31" s="207" t="s">
        <v>105</v>
      </c>
      <c r="E31" s="209">
        <v>42.626</v>
      </c>
      <c r="F31" s="210"/>
      <c r="G31" s="211"/>
      <c r="H31" s="212">
        <v>0.0179</v>
      </c>
      <c r="I31" s="213">
        <f t="shared" si="2"/>
        <v>0.7630054</v>
      </c>
      <c r="J31" s="212">
        <v>0</v>
      </c>
      <c r="K31" s="213">
        <f t="shared" si="3"/>
        <v>0</v>
      </c>
      <c r="L31" s="214">
        <v>8</v>
      </c>
      <c r="M31" s="215" t="s">
        <v>38</v>
      </c>
    </row>
    <row r="32" spans="1:13" s="206" customFormat="1" ht="13.5" customHeight="1">
      <c r="A32" s="198">
        <v>18</v>
      </c>
      <c r="B32" s="227" t="s">
        <v>210</v>
      </c>
      <c r="C32" s="199" t="s">
        <v>211</v>
      </c>
      <c r="D32" s="198" t="s">
        <v>105</v>
      </c>
      <c r="E32" s="200">
        <v>42.498</v>
      </c>
      <c r="F32" s="201"/>
      <c r="G32" s="202"/>
      <c r="H32" s="203">
        <v>0.0085</v>
      </c>
      <c r="I32" s="204">
        <f t="shared" si="2"/>
        <v>0.361233</v>
      </c>
      <c r="J32" s="203">
        <v>0</v>
      </c>
      <c r="K32" s="204">
        <f t="shared" si="3"/>
        <v>0</v>
      </c>
      <c r="L32" s="205">
        <v>4</v>
      </c>
      <c r="M32" s="206" t="s">
        <v>38</v>
      </c>
    </row>
    <row r="33" spans="1:13" s="206" customFormat="1" ht="13.5" customHeight="1">
      <c r="A33" s="207">
        <v>19</v>
      </c>
      <c r="B33" s="228" t="s">
        <v>212</v>
      </c>
      <c r="C33" s="208" t="s">
        <v>213</v>
      </c>
      <c r="D33" s="207" t="s">
        <v>105</v>
      </c>
      <c r="E33" s="209">
        <v>43.348</v>
      </c>
      <c r="F33" s="210"/>
      <c r="G33" s="211"/>
      <c r="H33" s="212">
        <v>0.004</v>
      </c>
      <c r="I33" s="213">
        <f t="shared" si="2"/>
        <v>0.173392</v>
      </c>
      <c r="J33" s="212">
        <v>0</v>
      </c>
      <c r="K33" s="213">
        <f t="shared" si="3"/>
        <v>0</v>
      </c>
      <c r="L33" s="214">
        <v>32</v>
      </c>
      <c r="M33" s="215" t="s">
        <v>38</v>
      </c>
    </row>
    <row r="34" spans="1:13" s="206" customFormat="1" ht="13.5" customHeight="1">
      <c r="A34" s="198">
        <v>20</v>
      </c>
      <c r="B34" s="227" t="s">
        <v>214</v>
      </c>
      <c r="C34" s="199" t="s">
        <v>215</v>
      </c>
      <c r="D34" s="198" t="s">
        <v>105</v>
      </c>
      <c r="E34" s="200">
        <v>8.552</v>
      </c>
      <c r="F34" s="201"/>
      <c r="G34" s="202"/>
      <c r="H34" s="203">
        <v>0.00832</v>
      </c>
      <c r="I34" s="204">
        <f t="shared" si="2"/>
        <v>0.07115263999999999</v>
      </c>
      <c r="J34" s="203">
        <v>0</v>
      </c>
      <c r="K34" s="204">
        <f t="shared" si="3"/>
        <v>0</v>
      </c>
      <c r="L34" s="205">
        <v>4</v>
      </c>
      <c r="M34" s="206" t="s">
        <v>38</v>
      </c>
    </row>
    <row r="35" spans="1:13" s="206" customFormat="1" ht="13.5" customHeight="1">
      <c r="A35" s="207">
        <v>21</v>
      </c>
      <c r="B35" s="228" t="s">
        <v>216</v>
      </c>
      <c r="C35" s="208" t="s">
        <v>217</v>
      </c>
      <c r="D35" s="207" t="s">
        <v>105</v>
      </c>
      <c r="E35" s="209">
        <v>8.723</v>
      </c>
      <c r="F35" s="210"/>
      <c r="G35" s="211"/>
      <c r="H35" s="212">
        <v>0.004</v>
      </c>
      <c r="I35" s="213">
        <f t="shared" si="2"/>
        <v>0.034892000000000006</v>
      </c>
      <c r="J35" s="212">
        <v>0</v>
      </c>
      <c r="K35" s="213">
        <f t="shared" si="3"/>
        <v>0</v>
      </c>
      <c r="L35" s="214">
        <v>32</v>
      </c>
      <c r="M35" s="215" t="s">
        <v>38</v>
      </c>
    </row>
    <row r="36" spans="1:13" s="206" customFormat="1" ht="13.5" customHeight="1">
      <c r="A36" s="198" t="s">
        <v>118</v>
      </c>
      <c r="B36" s="227" t="s">
        <v>218</v>
      </c>
      <c r="C36" s="199" t="s">
        <v>219</v>
      </c>
      <c r="D36" s="198" t="s">
        <v>20</v>
      </c>
      <c r="E36" s="200">
        <v>67.63</v>
      </c>
      <c r="F36" s="201"/>
      <c r="G36" s="202"/>
      <c r="H36" s="203">
        <v>6E-05</v>
      </c>
      <c r="I36" s="204">
        <f t="shared" si="2"/>
        <v>0.004057799999999999</v>
      </c>
      <c r="J36" s="203">
        <v>0</v>
      </c>
      <c r="K36" s="204">
        <f t="shared" si="3"/>
        <v>0</v>
      </c>
      <c r="L36" s="205">
        <v>4</v>
      </c>
      <c r="M36" s="206" t="s">
        <v>38</v>
      </c>
    </row>
    <row r="37" spans="1:13" s="206" customFormat="1" ht="13.5" customHeight="1">
      <c r="A37" s="207" t="s">
        <v>119</v>
      </c>
      <c r="B37" s="228" t="s">
        <v>220</v>
      </c>
      <c r="C37" s="208" t="s">
        <v>221</v>
      </c>
      <c r="D37" s="207" t="s">
        <v>20</v>
      </c>
      <c r="E37" s="209">
        <v>67.63</v>
      </c>
      <c r="F37" s="210"/>
      <c r="G37" s="211"/>
      <c r="H37" s="212">
        <v>0.00017</v>
      </c>
      <c r="I37" s="213">
        <f t="shared" si="2"/>
        <v>0.0114971</v>
      </c>
      <c r="J37" s="212">
        <v>0</v>
      </c>
      <c r="K37" s="213">
        <f t="shared" si="3"/>
        <v>0</v>
      </c>
      <c r="L37" s="214">
        <v>8</v>
      </c>
      <c r="M37" s="215" t="s">
        <v>38</v>
      </c>
    </row>
    <row r="38" spans="1:13" s="206" customFormat="1" ht="13.5" customHeight="1">
      <c r="A38" s="198" t="s">
        <v>120</v>
      </c>
      <c r="B38" s="227" t="s">
        <v>222</v>
      </c>
      <c r="C38" s="199" t="s">
        <v>223</v>
      </c>
      <c r="D38" s="198" t="s">
        <v>20</v>
      </c>
      <c r="E38" s="200">
        <v>2429.4</v>
      </c>
      <c r="F38" s="201"/>
      <c r="G38" s="202"/>
      <c r="H38" s="203">
        <v>0.00025</v>
      </c>
      <c r="I38" s="204">
        <f t="shared" si="2"/>
        <v>0.6073500000000001</v>
      </c>
      <c r="J38" s="203">
        <v>0</v>
      </c>
      <c r="K38" s="204">
        <f t="shared" si="3"/>
        <v>0</v>
      </c>
      <c r="L38" s="205">
        <v>4</v>
      </c>
      <c r="M38" s="206" t="s">
        <v>38</v>
      </c>
    </row>
    <row r="39" spans="1:13" s="206" customFormat="1" ht="13.5" customHeight="1">
      <c r="A39" s="207" t="s">
        <v>122</v>
      </c>
      <c r="B39" s="228" t="s">
        <v>224</v>
      </c>
      <c r="C39" s="208" t="s">
        <v>225</v>
      </c>
      <c r="D39" s="207" t="s">
        <v>20</v>
      </c>
      <c r="E39" s="209">
        <v>855.6</v>
      </c>
      <c r="F39" s="210"/>
      <c r="G39" s="211"/>
      <c r="H39" s="212">
        <v>3E-05</v>
      </c>
      <c r="I39" s="213">
        <f t="shared" si="2"/>
        <v>0.025668</v>
      </c>
      <c r="J39" s="212">
        <v>0</v>
      </c>
      <c r="K39" s="213">
        <f t="shared" si="3"/>
        <v>0</v>
      </c>
      <c r="L39" s="214">
        <v>8</v>
      </c>
      <c r="M39" s="215" t="s">
        <v>38</v>
      </c>
    </row>
    <row r="40" spans="1:13" s="206" customFormat="1" ht="25.5" customHeight="1">
      <c r="A40" s="207" t="s">
        <v>123</v>
      </c>
      <c r="B40" s="228" t="s">
        <v>226</v>
      </c>
      <c r="C40" s="208" t="s">
        <v>227</v>
      </c>
      <c r="D40" s="207" t="s">
        <v>20</v>
      </c>
      <c r="E40" s="209">
        <v>282.2</v>
      </c>
      <c r="F40" s="210"/>
      <c r="G40" s="211"/>
      <c r="H40" s="212">
        <v>0.0004</v>
      </c>
      <c r="I40" s="213">
        <f t="shared" si="2"/>
        <v>0.11288</v>
      </c>
      <c r="J40" s="212">
        <v>0</v>
      </c>
      <c r="K40" s="213">
        <f t="shared" si="3"/>
        <v>0</v>
      </c>
      <c r="L40" s="214">
        <v>8</v>
      </c>
      <c r="M40" s="215" t="s">
        <v>38</v>
      </c>
    </row>
    <row r="41" spans="1:13" s="206" customFormat="1" ht="13.5" customHeight="1">
      <c r="A41" s="207" t="s">
        <v>126</v>
      </c>
      <c r="B41" s="228" t="s">
        <v>228</v>
      </c>
      <c r="C41" s="208" t="s">
        <v>229</v>
      </c>
      <c r="D41" s="207" t="s">
        <v>20</v>
      </c>
      <c r="E41" s="209">
        <v>1009.4</v>
      </c>
      <c r="F41" s="210"/>
      <c r="G41" s="211"/>
      <c r="H41" s="212">
        <v>4E-05</v>
      </c>
      <c r="I41" s="213">
        <f t="shared" si="2"/>
        <v>0.040376</v>
      </c>
      <c r="J41" s="212">
        <v>0</v>
      </c>
      <c r="K41" s="213">
        <f t="shared" si="3"/>
        <v>0</v>
      </c>
      <c r="L41" s="214">
        <v>8</v>
      </c>
      <c r="M41" s="215" t="s">
        <v>38</v>
      </c>
    </row>
    <row r="42" spans="1:13" s="206" customFormat="1" ht="13.5" customHeight="1">
      <c r="A42" s="207" t="s">
        <v>127</v>
      </c>
      <c r="B42" s="228" t="s">
        <v>230</v>
      </c>
      <c r="C42" s="208" t="s">
        <v>231</v>
      </c>
      <c r="D42" s="207" t="s">
        <v>20</v>
      </c>
      <c r="E42" s="209">
        <v>282.2</v>
      </c>
      <c r="F42" s="210"/>
      <c r="G42" s="211"/>
      <c r="H42" s="212">
        <v>0.0004</v>
      </c>
      <c r="I42" s="213">
        <f t="shared" si="2"/>
        <v>0.11288</v>
      </c>
      <c r="J42" s="212">
        <v>0</v>
      </c>
      <c r="K42" s="213">
        <f t="shared" si="3"/>
        <v>0</v>
      </c>
      <c r="L42" s="214">
        <v>8</v>
      </c>
      <c r="M42" s="215" t="s">
        <v>38</v>
      </c>
    </row>
    <row r="43" spans="1:13" s="206" customFormat="1" ht="24" customHeight="1">
      <c r="A43" s="198" t="s">
        <v>130</v>
      </c>
      <c r="B43" s="227" t="s">
        <v>232</v>
      </c>
      <c r="C43" s="199" t="s">
        <v>233</v>
      </c>
      <c r="D43" s="198" t="s">
        <v>105</v>
      </c>
      <c r="E43" s="200">
        <v>135.077</v>
      </c>
      <c r="F43" s="201"/>
      <c r="G43" s="202"/>
      <c r="H43" s="203">
        <v>0.0231</v>
      </c>
      <c r="I43" s="204">
        <f t="shared" si="2"/>
        <v>3.1202786999999996</v>
      </c>
      <c r="J43" s="203">
        <v>0</v>
      </c>
      <c r="K43" s="204">
        <f t="shared" si="3"/>
        <v>0</v>
      </c>
      <c r="L43" s="205">
        <v>4</v>
      </c>
      <c r="M43" s="206" t="s">
        <v>38</v>
      </c>
    </row>
    <row r="44" spans="1:13" s="206" customFormat="1" ht="24" customHeight="1">
      <c r="A44" s="198" t="s">
        <v>131</v>
      </c>
      <c r="B44" s="227" t="s">
        <v>234</v>
      </c>
      <c r="C44" s="199" t="s">
        <v>235</v>
      </c>
      <c r="D44" s="198" t="s">
        <v>105</v>
      </c>
      <c r="E44" s="200">
        <v>378.76</v>
      </c>
      <c r="F44" s="201"/>
      <c r="G44" s="202"/>
      <c r="H44" s="203">
        <v>0.01899</v>
      </c>
      <c r="I44" s="204">
        <f t="shared" si="2"/>
        <v>7.1926524</v>
      </c>
      <c r="J44" s="203">
        <v>0</v>
      </c>
      <c r="K44" s="204">
        <f t="shared" si="3"/>
        <v>0</v>
      </c>
      <c r="L44" s="205">
        <v>4</v>
      </c>
      <c r="M44" s="206" t="s">
        <v>38</v>
      </c>
    </row>
    <row r="45" spans="1:13" s="206" customFormat="1" ht="13.5" customHeight="1">
      <c r="A45" s="198" t="s">
        <v>132</v>
      </c>
      <c r="B45" s="227" t="s">
        <v>236</v>
      </c>
      <c r="C45" s="199" t="s">
        <v>237</v>
      </c>
      <c r="D45" s="198" t="s">
        <v>105</v>
      </c>
      <c r="E45" s="200">
        <v>2.4</v>
      </c>
      <c r="F45" s="201"/>
      <c r="G45" s="202"/>
      <c r="H45" s="203">
        <v>0.01146</v>
      </c>
      <c r="I45" s="204">
        <f t="shared" si="2"/>
        <v>0.027503999999999997</v>
      </c>
      <c r="J45" s="203">
        <v>0</v>
      </c>
      <c r="K45" s="204">
        <f t="shared" si="3"/>
        <v>0</v>
      </c>
      <c r="L45" s="205">
        <v>4</v>
      </c>
      <c r="M45" s="206" t="s">
        <v>38</v>
      </c>
    </row>
    <row r="46" spans="1:13" s="206" customFormat="1" ht="13.5" customHeight="1">
      <c r="A46" s="198" t="s">
        <v>133</v>
      </c>
      <c r="B46" s="227" t="s">
        <v>238</v>
      </c>
      <c r="C46" s="199" t="s">
        <v>239</v>
      </c>
      <c r="D46" s="198" t="s">
        <v>105</v>
      </c>
      <c r="E46" s="200">
        <v>62.007</v>
      </c>
      <c r="F46" s="201"/>
      <c r="G46" s="202"/>
      <c r="H46" s="203">
        <v>0.01899</v>
      </c>
      <c r="I46" s="204">
        <f t="shared" si="2"/>
        <v>1.17751293</v>
      </c>
      <c r="J46" s="203">
        <v>0</v>
      </c>
      <c r="K46" s="204">
        <f t="shared" si="3"/>
        <v>0</v>
      </c>
      <c r="L46" s="205">
        <v>4</v>
      </c>
      <c r="M46" s="206" t="s">
        <v>38</v>
      </c>
    </row>
    <row r="47" spans="1:13" s="206" customFormat="1" ht="24" customHeight="1">
      <c r="A47" s="198" t="s">
        <v>134</v>
      </c>
      <c r="B47" s="227" t="s">
        <v>240</v>
      </c>
      <c r="C47" s="199" t="s">
        <v>241</v>
      </c>
      <c r="D47" s="198" t="s">
        <v>105</v>
      </c>
      <c r="E47" s="200">
        <v>318.369</v>
      </c>
      <c r="F47" s="201"/>
      <c r="G47" s="202"/>
      <c r="H47" s="203">
        <v>0.01899</v>
      </c>
      <c r="I47" s="204">
        <f t="shared" si="2"/>
        <v>6.045827310000001</v>
      </c>
      <c r="J47" s="203">
        <v>0</v>
      </c>
      <c r="K47" s="204">
        <f t="shared" si="3"/>
        <v>0</v>
      </c>
      <c r="L47" s="205">
        <v>4</v>
      </c>
      <c r="M47" s="206" t="s">
        <v>38</v>
      </c>
    </row>
    <row r="48" spans="1:13" s="206" customFormat="1" ht="24" customHeight="1">
      <c r="A48" s="198" t="s">
        <v>40</v>
      </c>
      <c r="B48" s="227" t="s">
        <v>242</v>
      </c>
      <c r="C48" s="199" t="s">
        <v>243</v>
      </c>
      <c r="D48" s="198" t="s">
        <v>105</v>
      </c>
      <c r="E48" s="200">
        <v>25.428</v>
      </c>
      <c r="F48" s="201"/>
      <c r="G48" s="202"/>
      <c r="H48" s="203">
        <v>0.01899</v>
      </c>
      <c r="I48" s="204">
        <f t="shared" si="2"/>
        <v>0.48287772</v>
      </c>
      <c r="J48" s="203">
        <v>0</v>
      </c>
      <c r="K48" s="204">
        <f t="shared" si="3"/>
        <v>0</v>
      </c>
      <c r="L48" s="205">
        <v>4</v>
      </c>
      <c r="M48" s="206" t="s">
        <v>38</v>
      </c>
    </row>
    <row r="49" spans="1:13" s="206" customFormat="1" ht="24" customHeight="1">
      <c r="A49" s="198" t="s">
        <v>135</v>
      </c>
      <c r="B49" s="227" t="s">
        <v>244</v>
      </c>
      <c r="C49" s="199" t="s">
        <v>245</v>
      </c>
      <c r="D49" s="198" t="s">
        <v>105</v>
      </c>
      <c r="E49" s="200">
        <v>318.369</v>
      </c>
      <c r="F49" s="201"/>
      <c r="G49" s="202"/>
      <c r="H49" s="203">
        <v>0.00228</v>
      </c>
      <c r="I49" s="204">
        <f t="shared" si="2"/>
        <v>0.72588132</v>
      </c>
      <c r="J49" s="203">
        <v>0</v>
      </c>
      <c r="K49" s="204">
        <f t="shared" si="3"/>
        <v>0</v>
      </c>
      <c r="L49" s="205">
        <v>4</v>
      </c>
      <c r="M49" s="206" t="s">
        <v>38</v>
      </c>
    </row>
    <row r="50" spans="1:13" s="206" customFormat="1" ht="13.5" customHeight="1">
      <c r="A50" s="198" t="s">
        <v>136</v>
      </c>
      <c r="B50" s="227" t="s">
        <v>246</v>
      </c>
      <c r="C50" s="199" t="s">
        <v>247</v>
      </c>
      <c r="D50" s="198" t="s">
        <v>105</v>
      </c>
      <c r="E50" s="200">
        <v>2141.678</v>
      </c>
      <c r="F50" s="201"/>
      <c r="G50" s="202"/>
      <c r="H50" s="203">
        <v>0.00228</v>
      </c>
      <c r="I50" s="204">
        <f t="shared" si="2"/>
        <v>4.883025839999999</v>
      </c>
      <c r="J50" s="203">
        <v>0</v>
      </c>
      <c r="K50" s="204">
        <f t="shared" si="3"/>
        <v>0</v>
      </c>
      <c r="L50" s="205">
        <v>4</v>
      </c>
      <c r="M50" s="206" t="s">
        <v>38</v>
      </c>
    </row>
    <row r="51" spans="1:13" s="206" customFormat="1" ht="13.5" customHeight="1">
      <c r="A51" s="198" t="s">
        <v>137</v>
      </c>
      <c r="B51" s="227" t="s">
        <v>248</v>
      </c>
      <c r="C51" s="199" t="s">
        <v>249</v>
      </c>
      <c r="D51" s="198" t="s">
        <v>105</v>
      </c>
      <c r="E51" s="200">
        <v>139.587</v>
      </c>
      <c r="F51" s="201"/>
      <c r="G51" s="202"/>
      <c r="H51" s="203">
        <v>0.00228</v>
      </c>
      <c r="I51" s="204">
        <f t="shared" si="2"/>
        <v>0.31825835999999996</v>
      </c>
      <c r="J51" s="203">
        <v>0</v>
      </c>
      <c r="K51" s="204">
        <f t="shared" si="3"/>
        <v>0</v>
      </c>
      <c r="L51" s="205">
        <v>4</v>
      </c>
      <c r="M51" s="206" t="s">
        <v>38</v>
      </c>
    </row>
    <row r="52" spans="1:13" s="206" customFormat="1" ht="13.5" customHeight="1">
      <c r="A52" s="198" t="s">
        <v>138</v>
      </c>
      <c r="B52" s="227" t="s">
        <v>250</v>
      </c>
      <c r="C52" s="199" t="s">
        <v>251</v>
      </c>
      <c r="D52" s="198" t="s">
        <v>105</v>
      </c>
      <c r="E52" s="200">
        <v>48.65</v>
      </c>
      <c r="F52" s="201"/>
      <c r="G52" s="202"/>
      <c r="H52" s="203">
        <v>0.00228</v>
      </c>
      <c r="I52" s="204">
        <f t="shared" si="2"/>
        <v>0.11092199999999999</v>
      </c>
      <c r="J52" s="203">
        <v>0</v>
      </c>
      <c r="K52" s="204">
        <f t="shared" si="3"/>
        <v>0</v>
      </c>
      <c r="L52" s="205">
        <v>4</v>
      </c>
      <c r="M52" s="206" t="s">
        <v>38</v>
      </c>
    </row>
    <row r="53" spans="1:13" s="206" customFormat="1" ht="24" customHeight="1">
      <c r="A53" s="198" t="s">
        <v>139</v>
      </c>
      <c r="B53" s="227" t="s">
        <v>252</v>
      </c>
      <c r="C53" s="199" t="s">
        <v>253</v>
      </c>
      <c r="D53" s="198" t="s">
        <v>105</v>
      </c>
      <c r="E53" s="200">
        <v>50</v>
      </c>
      <c r="F53" s="201"/>
      <c r="G53" s="202"/>
      <c r="H53" s="203">
        <v>0.001</v>
      </c>
      <c r="I53" s="204">
        <f t="shared" si="2"/>
        <v>0.05</v>
      </c>
      <c r="J53" s="203">
        <v>0</v>
      </c>
      <c r="K53" s="204">
        <f t="shared" si="3"/>
        <v>0</v>
      </c>
      <c r="L53" s="205">
        <v>4</v>
      </c>
      <c r="M53" s="206" t="s">
        <v>38</v>
      </c>
    </row>
    <row r="54" spans="1:13" s="206" customFormat="1" ht="24" customHeight="1">
      <c r="A54" s="198" t="s">
        <v>140</v>
      </c>
      <c r="B54" s="227" t="s">
        <v>254</v>
      </c>
      <c r="C54" s="199" t="s">
        <v>255</v>
      </c>
      <c r="D54" s="198" t="s">
        <v>105</v>
      </c>
      <c r="E54" s="200">
        <v>199.484</v>
      </c>
      <c r="F54" s="201"/>
      <c r="G54" s="202"/>
      <c r="H54" s="203">
        <v>0.01</v>
      </c>
      <c r="I54" s="204">
        <f t="shared" si="2"/>
        <v>1.9948400000000002</v>
      </c>
      <c r="J54" s="203">
        <v>0</v>
      </c>
      <c r="K54" s="204">
        <f t="shared" si="3"/>
        <v>0</v>
      </c>
      <c r="L54" s="205">
        <v>4</v>
      </c>
      <c r="M54" s="206" t="s">
        <v>38</v>
      </c>
    </row>
    <row r="55" spans="1:13" s="206" customFormat="1" ht="13.5" customHeight="1">
      <c r="A55" s="198" t="s">
        <v>141</v>
      </c>
      <c r="B55" s="227" t="s">
        <v>256</v>
      </c>
      <c r="C55" s="199" t="s">
        <v>257</v>
      </c>
      <c r="D55" s="198" t="s">
        <v>105</v>
      </c>
      <c r="E55" s="200">
        <v>84.288</v>
      </c>
      <c r="F55" s="201"/>
      <c r="G55" s="202"/>
      <c r="H55" s="203">
        <v>0.00278</v>
      </c>
      <c r="I55" s="204">
        <f t="shared" si="2"/>
        <v>0.23432064</v>
      </c>
      <c r="J55" s="203">
        <v>0</v>
      </c>
      <c r="K55" s="204">
        <f t="shared" si="3"/>
        <v>0</v>
      </c>
      <c r="L55" s="205">
        <v>4</v>
      </c>
      <c r="M55" s="206" t="s">
        <v>38</v>
      </c>
    </row>
    <row r="56" spans="1:13" s="206" customFormat="1" ht="24" customHeight="1">
      <c r="A56" s="198" t="s">
        <v>43</v>
      </c>
      <c r="B56" s="227" t="s">
        <v>258</v>
      </c>
      <c r="C56" s="199" t="s">
        <v>259</v>
      </c>
      <c r="D56" s="198" t="s">
        <v>105</v>
      </c>
      <c r="E56" s="200">
        <v>36.02</v>
      </c>
      <c r="F56" s="201"/>
      <c r="G56" s="202"/>
      <c r="H56" s="203">
        <v>0.00015</v>
      </c>
      <c r="I56" s="204">
        <f t="shared" si="2"/>
        <v>0.005403</v>
      </c>
      <c r="J56" s="203">
        <v>0</v>
      </c>
      <c r="K56" s="204">
        <f t="shared" si="3"/>
        <v>0</v>
      </c>
      <c r="L56" s="205">
        <v>4</v>
      </c>
      <c r="M56" s="206" t="s">
        <v>38</v>
      </c>
    </row>
    <row r="57" spans="1:13" s="206" customFormat="1" ht="13.5" customHeight="1">
      <c r="A57" s="198" t="s">
        <v>44</v>
      </c>
      <c r="B57" s="227" t="s">
        <v>260</v>
      </c>
      <c r="C57" s="199" t="s">
        <v>261</v>
      </c>
      <c r="D57" s="198" t="s">
        <v>105</v>
      </c>
      <c r="E57" s="200">
        <v>523.02</v>
      </c>
      <c r="F57" s="201"/>
      <c r="G57" s="202"/>
      <c r="H57" s="203">
        <v>0.00012</v>
      </c>
      <c r="I57" s="204">
        <f t="shared" si="2"/>
        <v>0.0627624</v>
      </c>
      <c r="J57" s="203">
        <v>0</v>
      </c>
      <c r="K57" s="204">
        <f t="shared" si="3"/>
        <v>0</v>
      </c>
      <c r="L57" s="205">
        <v>4</v>
      </c>
      <c r="M57" s="206" t="s">
        <v>38</v>
      </c>
    </row>
    <row r="58" spans="1:13" s="206" customFormat="1" ht="13.5" customHeight="1">
      <c r="A58" s="198" t="s">
        <v>45</v>
      </c>
      <c r="B58" s="227" t="s">
        <v>262</v>
      </c>
      <c r="C58" s="199" t="s">
        <v>263</v>
      </c>
      <c r="D58" s="198" t="s">
        <v>105</v>
      </c>
      <c r="E58" s="200">
        <v>2558.485</v>
      </c>
      <c r="F58" s="201"/>
      <c r="G58" s="202"/>
      <c r="H58" s="203">
        <v>0</v>
      </c>
      <c r="I58" s="204">
        <f t="shared" si="2"/>
        <v>0</v>
      </c>
      <c r="J58" s="203">
        <v>0</v>
      </c>
      <c r="K58" s="204">
        <f t="shared" si="3"/>
        <v>0</v>
      </c>
      <c r="L58" s="205">
        <v>4</v>
      </c>
      <c r="M58" s="206" t="s">
        <v>38</v>
      </c>
    </row>
    <row r="59" spans="1:13" s="206" customFormat="1" ht="24" customHeight="1">
      <c r="A59" s="198" t="s">
        <v>46</v>
      </c>
      <c r="B59" s="227" t="s">
        <v>264</v>
      </c>
      <c r="C59" s="199" t="s">
        <v>265</v>
      </c>
      <c r="D59" s="198" t="s">
        <v>107</v>
      </c>
      <c r="E59" s="200">
        <v>1.44</v>
      </c>
      <c r="F59" s="201"/>
      <c r="G59" s="202"/>
      <c r="H59" s="203">
        <v>2.25634</v>
      </c>
      <c r="I59" s="204">
        <f t="shared" si="2"/>
        <v>3.2491295999999994</v>
      </c>
      <c r="J59" s="203">
        <v>0</v>
      </c>
      <c r="K59" s="204">
        <f t="shared" si="3"/>
        <v>0</v>
      </c>
      <c r="L59" s="205">
        <v>4</v>
      </c>
      <c r="M59" s="206" t="s">
        <v>38</v>
      </c>
    </row>
    <row r="60" spans="1:13" s="206" customFormat="1" ht="26.25" customHeight="1">
      <c r="A60" s="198" t="s">
        <v>47</v>
      </c>
      <c r="B60" s="227" t="s">
        <v>266</v>
      </c>
      <c r="C60" s="199" t="s">
        <v>267</v>
      </c>
      <c r="D60" s="198" t="s">
        <v>105</v>
      </c>
      <c r="E60" s="200">
        <v>0.27</v>
      </c>
      <c r="F60" s="201"/>
      <c r="G60" s="202"/>
      <c r="H60" s="203">
        <v>0</v>
      </c>
      <c r="I60" s="204">
        <f t="shared" si="2"/>
        <v>0</v>
      </c>
      <c r="J60" s="203">
        <v>0</v>
      </c>
      <c r="K60" s="204">
        <f t="shared" si="3"/>
        <v>0</v>
      </c>
      <c r="L60" s="205">
        <v>4</v>
      </c>
      <c r="M60" s="206" t="s">
        <v>38</v>
      </c>
    </row>
    <row r="61" spans="1:13" s="206" customFormat="1" ht="13.5" customHeight="1">
      <c r="A61" s="198" t="s">
        <v>48</v>
      </c>
      <c r="B61" s="227" t="s">
        <v>268</v>
      </c>
      <c r="C61" s="199" t="s">
        <v>269</v>
      </c>
      <c r="D61" s="198" t="s">
        <v>107</v>
      </c>
      <c r="E61" s="200">
        <v>1.44</v>
      </c>
      <c r="F61" s="201"/>
      <c r="G61" s="202"/>
      <c r="H61" s="203">
        <v>0</v>
      </c>
      <c r="I61" s="204">
        <f t="shared" si="2"/>
        <v>0</v>
      </c>
      <c r="J61" s="203">
        <v>0</v>
      </c>
      <c r="K61" s="204">
        <f t="shared" si="3"/>
        <v>0</v>
      </c>
      <c r="L61" s="205">
        <v>4</v>
      </c>
      <c r="M61" s="206" t="s">
        <v>38</v>
      </c>
    </row>
    <row r="62" spans="1:13" s="195" customFormat="1" ht="12.75" customHeight="1">
      <c r="A62" s="191"/>
      <c r="B62" s="192" t="s">
        <v>112</v>
      </c>
      <c r="C62" s="192" t="s">
        <v>270</v>
      </c>
      <c r="D62" s="191"/>
      <c r="E62" s="191"/>
      <c r="F62" s="193"/>
      <c r="G62" s="194"/>
      <c r="I62" s="196">
        <f>SUM(I63:I102)</f>
        <v>6.8534546</v>
      </c>
      <c r="K62" s="196">
        <f>SUM(K63:K102)</f>
        <v>107.448623</v>
      </c>
      <c r="M62" s="197" t="s">
        <v>36</v>
      </c>
    </row>
    <row r="63" spans="1:13" s="206" customFormat="1" ht="24.75" customHeight="1">
      <c r="A63" s="198" t="s">
        <v>49</v>
      </c>
      <c r="B63" s="227" t="s">
        <v>272</v>
      </c>
      <c r="C63" s="199" t="s">
        <v>273</v>
      </c>
      <c r="D63" s="198" t="s">
        <v>20</v>
      </c>
      <c r="E63" s="200">
        <v>58.74</v>
      </c>
      <c r="F63" s="201"/>
      <c r="G63" s="202"/>
      <c r="H63" s="203">
        <v>0.08531</v>
      </c>
      <c r="I63" s="204">
        <f aca="true" t="shared" si="4" ref="I63:I102">E63*H63</f>
        <v>5.0111094</v>
      </c>
      <c r="J63" s="203">
        <v>0</v>
      </c>
      <c r="K63" s="204">
        <f aca="true" t="shared" si="5" ref="K63:K102">E63*J63</f>
        <v>0</v>
      </c>
      <c r="L63" s="205">
        <v>4</v>
      </c>
      <c r="M63" s="206" t="s">
        <v>38</v>
      </c>
    </row>
    <row r="64" spans="1:13" s="206" customFormat="1" ht="13.5" customHeight="1">
      <c r="A64" s="207" t="s">
        <v>50</v>
      </c>
      <c r="B64" s="228" t="s">
        <v>274</v>
      </c>
      <c r="C64" s="208" t="s">
        <v>275</v>
      </c>
      <c r="D64" s="207" t="s">
        <v>115</v>
      </c>
      <c r="E64" s="209">
        <v>59</v>
      </c>
      <c r="F64" s="210"/>
      <c r="G64" s="211"/>
      <c r="H64" s="212">
        <v>0.028</v>
      </c>
      <c r="I64" s="213">
        <f t="shared" si="4"/>
        <v>1.6520000000000001</v>
      </c>
      <c r="J64" s="212">
        <v>0</v>
      </c>
      <c r="K64" s="213">
        <f t="shared" si="5"/>
        <v>0</v>
      </c>
      <c r="L64" s="214">
        <v>8</v>
      </c>
      <c r="M64" s="215" t="s">
        <v>38</v>
      </c>
    </row>
    <row r="65" spans="1:13" s="206" customFormat="1" ht="24" customHeight="1">
      <c r="A65" s="198" t="s">
        <v>51</v>
      </c>
      <c r="B65" s="227" t="s">
        <v>276</v>
      </c>
      <c r="C65" s="199" t="s">
        <v>277</v>
      </c>
      <c r="D65" s="198" t="s">
        <v>105</v>
      </c>
      <c r="E65" s="200">
        <v>3467.828</v>
      </c>
      <c r="F65" s="201"/>
      <c r="G65" s="202"/>
      <c r="H65" s="203">
        <v>0</v>
      </c>
      <c r="I65" s="204">
        <f t="shared" si="4"/>
        <v>0</v>
      </c>
      <c r="J65" s="203">
        <v>0</v>
      </c>
      <c r="K65" s="204">
        <f t="shared" si="5"/>
        <v>0</v>
      </c>
      <c r="L65" s="205">
        <v>4</v>
      </c>
      <c r="M65" s="206" t="s">
        <v>38</v>
      </c>
    </row>
    <row r="66" spans="1:13" s="206" customFormat="1" ht="24" customHeight="1">
      <c r="A66" s="198" t="s">
        <v>52</v>
      </c>
      <c r="B66" s="227" t="s">
        <v>278</v>
      </c>
      <c r="C66" s="199" t="s">
        <v>279</v>
      </c>
      <c r="D66" s="198" t="s">
        <v>105</v>
      </c>
      <c r="E66" s="200">
        <v>3467.828</v>
      </c>
      <c r="F66" s="201"/>
      <c r="G66" s="202"/>
      <c r="H66" s="203">
        <v>0</v>
      </c>
      <c r="I66" s="204">
        <f t="shared" si="4"/>
        <v>0</v>
      </c>
      <c r="J66" s="203">
        <v>0</v>
      </c>
      <c r="K66" s="204">
        <f t="shared" si="5"/>
        <v>0</v>
      </c>
      <c r="L66" s="205">
        <v>4</v>
      </c>
      <c r="M66" s="206" t="s">
        <v>38</v>
      </c>
    </row>
    <row r="67" spans="1:13" s="206" customFormat="1" ht="24" customHeight="1">
      <c r="A67" s="198" t="s">
        <v>53</v>
      </c>
      <c r="B67" s="227" t="s">
        <v>280</v>
      </c>
      <c r="C67" s="199" t="s">
        <v>281</v>
      </c>
      <c r="D67" s="198" t="s">
        <v>105</v>
      </c>
      <c r="E67" s="200">
        <v>3467.828</v>
      </c>
      <c r="F67" s="201"/>
      <c r="G67" s="202"/>
      <c r="H67" s="203">
        <v>0</v>
      </c>
      <c r="I67" s="204">
        <f t="shared" si="4"/>
        <v>0</v>
      </c>
      <c r="J67" s="203">
        <v>0</v>
      </c>
      <c r="K67" s="204">
        <f t="shared" si="5"/>
        <v>0</v>
      </c>
      <c r="L67" s="205">
        <v>4</v>
      </c>
      <c r="M67" s="206" t="s">
        <v>38</v>
      </c>
    </row>
    <row r="68" spans="1:13" s="206" customFormat="1" ht="13.5" customHeight="1">
      <c r="A68" s="198" t="s">
        <v>55</v>
      </c>
      <c r="B68" s="227" t="s">
        <v>282</v>
      </c>
      <c r="C68" s="199" t="s">
        <v>283</v>
      </c>
      <c r="D68" s="198" t="s">
        <v>105</v>
      </c>
      <c r="E68" s="200">
        <v>3467.828</v>
      </c>
      <c r="F68" s="201"/>
      <c r="G68" s="202"/>
      <c r="H68" s="203">
        <v>0</v>
      </c>
      <c r="I68" s="204">
        <f t="shared" si="4"/>
        <v>0</v>
      </c>
      <c r="J68" s="203">
        <v>0</v>
      </c>
      <c r="K68" s="204">
        <f t="shared" si="5"/>
        <v>0</v>
      </c>
      <c r="L68" s="205">
        <v>4</v>
      </c>
      <c r="M68" s="206" t="s">
        <v>38</v>
      </c>
    </row>
    <row r="69" spans="1:13" s="206" customFormat="1" ht="24" customHeight="1">
      <c r="A69" s="198" t="s">
        <v>56</v>
      </c>
      <c r="B69" s="227" t="s">
        <v>284</v>
      </c>
      <c r="C69" s="199" t="s">
        <v>285</v>
      </c>
      <c r="D69" s="198" t="s">
        <v>105</v>
      </c>
      <c r="E69" s="200">
        <v>3467.828</v>
      </c>
      <c r="F69" s="201"/>
      <c r="G69" s="202"/>
      <c r="H69" s="203">
        <v>0</v>
      </c>
      <c r="I69" s="204">
        <f t="shared" si="4"/>
        <v>0</v>
      </c>
      <c r="J69" s="203">
        <v>0</v>
      </c>
      <c r="K69" s="204">
        <f t="shared" si="5"/>
        <v>0</v>
      </c>
      <c r="L69" s="205">
        <v>4</v>
      </c>
      <c r="M69" s="206" t="s">
        <v>38</v>
      </c>
    </row>
    <row r="70" spans="1:13" s="206" customFormat="1" ht="13.5" customHeight="1">
      <c r="A70" s="198" t="s">
        <v>59</v>
      </c>
      <c r="B70" s="227" t="s">
        <v>286</v>
      </c>
      <c r="C70" s="199" t="s">
        <v>287</v>
      </c>
      <c r="D70" s="198" t="s">
        <v>105</v>
      </c>
      <c r="E70" s="200">
        <v>3467.828</v>
      </c>
      <c r="F70" s="201"/>
      <c r="G70" s="202"/>
      <c r="H70" s="203">
        <v>0</v>
      </c>
      <c r="I70" s="204">
        <f t="shared" si="4"/>
        <v>0</v>
      </c>
      <c r="J70" s="203">
        <v>0</v>
      </c>
      <c r="K70" s="204">
        <f t="shared" si="5"/>
        <v>0</v>
      </c>
      <c r="L70" s="205">
        <v>4</v>
      </c>
      <c r="M70" s="206" t="s">
        <v>38</v>
      </c>
    </row>
    <row r="71" spans="1:13" s="206" customFormat="1" ht="13.5" customHeight="1">
      <c r="A71" s="198" t="s">
        <v>143</v>
      </c>
      <c r="B71" s="227" t="s">
        <v>288</v>
      </c>
      <c r="C71" s="199" t="s">
        <v>289</v>
      </c>
      <c r="D71" s="198" t="s">
        <v>20</v>
      </c>
      <c r="E71" s="200">
        <v>1.9</v>
      </c>
      <c r="F71" s="201"/>
      <c r="G71" s="202"/>
      <c r="H71" s="203">
        <v>0</v>
      </c>
      <c r="I71" s="204">
        <f t="shared" si="4"/>
        <v>0</v>
      </c>
      <c r="J71" s="203">
        <v>0</v>
      </c>
      <c r="K71" s="204">
        <f t="shared" si="5"/>
        <v>0</v>
      </c>
      <c r="L71" s="205">
        <v>4</v>
      </c>
      <c r="M71" s="206" t="s">
        <v>38</v>
      </c>
    </row>
    <row r="72" spans="1:13" s="206" customFormat="1" ht="13.5" customHeight="1">
      <c r="A72" s="198" t="s">
        <v>144</v>
      </c>
      <c r="B72" s="227" t="s">
        <v>290</v>
      </c>
      <c r="C72" s="199" t="s">
        <v>291</v>
      </c>
      <c r="D72" s="198" t="s">
        <v>20</v>
      </c>
      <c r="E72" s="200">
        <v>3</v>
      </c>
      <c r="F72" s="201"/>
      <c r="G72" s="202"/>
      <c r="H72" s="203">
        <v>0</v>
      </c>
      <c r="I72" s="204">
        <f t="shared" si="4"/>
        <v>0</v>
      </c>
      <c r="J72" s="203">
        <v>0</v>
      </c>
      <c r="K72" s="204">
        <f t="shared" si="5"/>
        <v>0</v>
      </c>
      <c r="L72" s="205">
        <v>4</v>
      </c>
      <c r="M72" s="206" t="s">
        <v>38</v>
      </c>
    </row>
    <row r="73" spans="1:13" s="206" customFormat="1" ht="13.5" customHeight="1">
      <c r="A73" s="198" t="s">
        <v>145</v>
      </c>
      <c r="B73" s="227" t="s">
        <v>292</v>
      </c>
      <c r="C73" s="199" t="s">
        <v>293</v>
      </c>
      <c r="D73" s="198" t="s">
        <v>20</v>
      </c>
      <c r="E73" s="200">
        <v>1.9</v>
      </c>
      <c r="F73" s="201"/>
      <c r="G73" s="202"/>
      <c r="H73" s="203">
        <v>0</v>
      </c>
      <c r="I73" s="204">
        <f t="shared" si="4"/>
        <v>0</v>
      </c>
      <c r="J73" s="203">
        <v>0</v>
      </c>
      <c r="K73" s="204">
        <f t="shared" si="5"/>
        <v>0</v>
      </c>
      <c r="L73" s="205">
        <v>4</v>
      </c>
      <c r="M73" s="206" t="s">
        <v>38</v>
      </c>
    </row>
    <row r="74" spans="1:13" s="206" customFormat="1" ht="13.5" customHeight="1">
      <c r="A74" s="198" t="s">
        <v>62</v>
      </c>
      <c r="B74" s="227" t="s">
        <v>294</v>
      </c>
      <c r="C74" s="199" t="s">
        <v>295</v>
      </c>
      <c r="D74" s="198" t="s">
        <v>20</v>
      </c>
      <c r="E74" s="200">
        <v>3</v>
      </c>
      <c r="F74" s="201"/>
      <c r="G74" s="202"/>
      <c r="H74" s="203">
        <v>0</v>
      </c>
      <c r="I74" s="204">
        <f t="shared" si="4"/>
        <v>0</v>
      </c>
      <c r="J74" s="203">
        <v>0</v>
      </c>
      <c r="K74" s="204">
        <f t="shared" si="5"/>
        <v>0</v>
      </c>
      <c r="L74" s="205">
        <v>4</v>
      </c>
      <c r="M74" s="206" t="s">
        <v>38</v>
      </c>
    </row>
    <row r="75" spans="1:13" s="206" customFormat="1" ht="13.5" customHeight="1">
      <c r="A75" s="198" t="s">
        <v>65</v>
      </c>
      <c r="B75" s="227" t="s">
        <v>296</v>
      </c>
      <c r="C75" s="199" t="s">
        <v>297</v>
      </c>
      <c r="D75" s="198" t="s">
        <v>20</v>
      </c>
      <c r="E75" s="200">
        <v>1.9</v>
      </c>
      <c r="F75" s="201"/>
      <c r="G75" s="202"/>
      <c r="H75" s="203">
        <v>0</v>
      </c>
      <c r="I75" s="204">
        <f t="shared" si="4"/>
        <v>0</v>
      </c>
      <c r="J75" s="203">
        <v>0</v>
      </c>
      <c r="K75" s="204">
        <f t="shared" si="5"/>
        <v>0</v>
      </c>
      <c r="L75" s="205">
        <v>4</v>
      </c>
      <c r="M75" s="206" t="s">
        <v>38</v>
      </c>
    </row>
    <row r="76" spans="1:13" s="206" customFormat="1" ht="13.5" customHeight="1">
      <c r="A76" s="198" t="s">
        <v>66</v>
      </c>
      <c r="B76" s="227" t="s">
        <v>298</v>
      </c>
      <c r="C76" s="199" t="s">
        <v>299</v>
      </c>
      <c r="D76" s="198" t="s">
        <v>20</v>
      </c>
      <c r="E76" s="200">
        <v>3</v>
      </c>
      <c r="F76" s="201"/>
      <c r="G76" s="202"/>
      <c r="H76" s="203">
        <v>0</v>
      </c>
      <c r="I76" s="204">
        <f t="shared" si="4"/>
        <v>0</v>
      </c>
      <c r="J76" s="203">
        <v>0</v>
      </c>
      <c r="K76" s="204">
        <f t="shared" si="5"/>
        <v>0</v>
      </c>
      <c r="L76" s="205">
        <v>4</v>
      </c>
      <c r="M76" s="206" t="s">
        <v>38</v>
      </c>
    </row>
    <row r="77" spans="1:13" s="206" customFormat="1" ht="24" customHeight="1">
      <c r="A77" s="198" t="s">
        <v>69</v>
      </c>
      <c r="B77" s="227" t="s">
        <v>300</v>
      </c>
      <c r="C77" s="199" t="s">
        <v>301</v>
      </c>
      <c r="D77" s="198" t="s">
        <v>105</v>
      </c>
      <c r="E77" s="200">
        <v>20</v>
      </c>
      <c r="F77" s="201"/>
      <c r="G77" s="202"/>
      <c r="H77" s="203">
        <v>0.00013</v>
      </c>
      <c r="I77" s="204">
        <f t="shared" si="4"/>
        <v>0.0026</v>
      </c>
      <c r="J77" s="203">
        <v>0</v>
      </c>
      <c r="K77" s="204">
        <f t="shared" si="5"/>
        <v>0</v>
      </c>
      <c r="L77" s="205">
        <v>4</v>
      </c>
      <c r="M77" s="206" t="s">
        <v>38</v>
      </c>
    </row>
    <row r="78" spans="1:13" s="206" customFormat="1" ht="13.5" customHeight="1">
      <c r="A78" s="198" t="s">
        <v>72</v>
      </c>
      <c r="B78" s="227" t="s">
        <v>302</v>
      </c>
      <c r="C78" s="199" t="s">
        <v>303</v>
      </c>
      <c r="D78" s="198" t="s">
        <v>304</v>
      </c>
      <c r="E78" s="200">
        <v>30</v>
      </c>
      <c r="F78" s="201"/>
      <c r="G78" s="202"/>
      <c r="H78" s="203">
        <v>0</v>
      </c>
      <c r="I78" s="204">
        <f t="shared" si="4"/>
        <v>0</v>
      </c>
      <c r="J78" s="203">
        <v>0</v>
      </c>
      <c r="K78" s="204">
        <f t="shared" si="5"/>
        <v>0</v>
      </c>
      <c r="L78" s="205">
        <v>4</v>
      </c>
      <c r="M78" s="206" t="s">
        <v>38</v>
      </c>
    </row>
    <row r="79" spans="1:13" s="206" customFormat="1" ht="13.5" customHeight="1">
      <c r="A79" s="198" t="s">
        <v>149</v>
      </c>
      <c r="B79" s="227" t="s">
        <v>305</v>
      </c>
      <c r="C79" s="199" t="s">
        <v>306</v>
      </c>
      <c r="D79" s="198" t="s">
        <v>105</v>
      </c>
      <c r="E79" s="200">
        <v>23.74</v>
      </c>
      <c r="F79" s="201"/>
      <c r="G79" s="202"/>
      <c r="H79" s="203">
        <v>0</v>
      </c>
      <c r="I79" s="204">
        <f t="shared" si="4"/>
        <v>0</v>
      </c>
      <c r="J79" s="203">
        <v>0.055</v>
      </c>
      <c r="K79" s="204">
        <f t="shared" si="5"/>
        <v>1.3056999999999999</v>
      </c>
      <c r="L79" s="205">
        <v>4</v>
      </c>
      <c r="M79" s="206" t="s">
        <v>38</v>
      </c>
    </row>
    <row r="80" spans="1:13" s="206" customFormat="1" ht="13.5" customHeight="1">
      <c r="A80" s="198" t="s">
        <v>150</v>
      </c>
      <c r="B80" s="227" t="s">
        <v>307</v>
      </c>
      <c r="C80" s="199" t="s">
        <v>308</v>
      </c>
      <c r="D80" s="198" t="s">
        <v>105</v>
      </c>
      <c r="E80" s="200">
        <v>199.212</v>
      </c>
      <c r="F80" s="201"/>
      <c r="G80" s="202"/>
      <c r="H80" s="203">
        <v>0</v>
      </c>
      <c r="I80" s="204">
        <f t="shared" si="4"/>
        <v>0</v>
      </c>
      <c r="J80" s="203">
        <v>0.055</v>
      </c>
      <c r="K80" s="204">
        <f t="shared" si="5"/>
        <v>10.95666</v>
      </c>
      <c r="L80" s="205">
        <v>4</v>
      </c>
      <c r="M80" s="206" t="s">
        <v>38</v>
      </c>
    </row>
    <row r="81" spans="1:13" s="206" customFormat="1" ht="13.5" customHeight="1">
      <c r="A81" s="198" t="s">
        <v>74</v>
      </c>
      <c r="B81" s="227" t="s">
        <v>309</v>
      </c>
      <c r="C81" s="199" t="s">
        <v>310</v>
      </c>
      <c r="D81" s="198" t="s">
        <v>115</v>
      </c>
      <c r="E81" s="200">
        <v>4</v>
      </c>
      <c r="F81" s="201"/>
      <c r="G81" s="202"/>
      <c r="H81" s="203">
        <v>0.03</v>
      </c>
      <c r="I81" s="204">
        <f t="shared" si="4"/>
        <v>0.12</v>
      </c>
      <c r="J81" s="203">
        <v>0</v>
      </c>
      <c r="K81" s="204">
        <f t="shared" si="5"/>
        <v>0</v>
      </c>
      <c r="L81" s="205">
        <v>4</v>
      </c>
      <c r="M81" s="206" t="s">
        <v>38</v>
      </c>
    </row>
    <row r="82" spans="1:13" s="206" customFormat="1" ht="13.5" customHeight="1">
      <c r="A82" s="198" t="s">
        <v>151</v>
      </c>
      <c r="B82" s="227" t="s">
        <v>311</v>
      </c>
      <c r="C82" s="199" t="s">
        <v>312</v>
      </c>
      <c r="D82" s="198" t="s">
        <v>105</v>
      </c>
      <c r="E82" s="200">
        <v>502.12</v>
      </c>
      <c r="F82" s="201"/>
      <c r="G82" s="202"/>
      <c r="H82" s="203">
        <v>0</v>
      </c>
      <c r="I82" s="204">
        <f t="shared" si="4"/>
        <v>0</v>
      </c>
      <c r="J82" s="203">
        <v>0.034</v>
      </c>
      <c r="K82" s="204">
        <f t="shared" si="5"/>
        <v>17.07208</v>
      </c>
      <c r="L82" s="205">
        <v>4</v>
      </c>
      <c r="M82" s="206" t="s">
        <v>38</v>
      </c>
    </row>
    <row r="83" spans="1:13" s="206" customFormat="1" ht="13.5" customHeight="1">
      <c r="A83" s="198" t="s">
        <v>152</v>
      </c>
      <c r="B83" s="227" t="s">
        <v>313</v>
      </c>
      <c r="C83" s="199" t="s">
        <v>314</v>
      </c>
      <c r="D83" s="198" t="s">
        <v>105</v>
      </c>
      <c r="E83" s="200">
        <v>54.6</v>
      </c>
      <c r="F83" s="201"/>
      <c r="G83" s="202"/>
      <c r="H83" s="203">
        <v>0</v>
      </c>
      <c r="I83" s="204">
        <f t="shared" si="4"/>
        <v>0</v>
      </c>
      <c r="J83" s="203">
        <v>0.032</v>
      </c>
      <c r="K83" s="204">
        <f t="shared" si="5"/>
        <v>1.7472</v>
      </c>
      <c r="L83" s="205">
        <v>4</v>
      </c>
      <c r="M83" s="206" t="s">
        <v>38</v>
      </c>
    </row>
    <row r="84" spans="1:13" s="206" customFormat="1" ht="13.5" customHeight="1">
      <c r="A84" s="198" t="s">
        <v>75</v>
      </c>
      <c r="B84" s="227" t="s">
        <v>315</v>
      </c>
      <c r="C84" s="199" t="s">
        <v>316</v>
      </c>
      <c r="D84" s="198" t="s">
        <v>105</v>
      </c>
      <c r="E84" s="200">
        <v>11.08</v>
      </c>
      <c r="F84" s="201"/>
      <c r="G84" s="202"/>
      <c r="H84" s="203">
        <v>0</v>
      </c>
      <c r="I84" s="204">
        <f t="shared" si="4"/>
        <v>0</v>
      </c>
      <c r="J84" s="203">
        <v>0.067</v>
      </c>
      <c r="K84" s="204">
        <f t="shared" si="5"/>
        <v>0.74236</v>
      </c>
      <c r="L84" s="205">
        <v>4</v>
      </c>
      <c r="M84" s="206" t="s">
        <v>38</v>
      </c>
    </row>
    <row r="85" spans="1:13" s="206" customFormat="1" ht="13.5" customHeight="1">
      <c r="A85" s="198" t="s">
        <v>153</v>
      </c>
      <c r="B85" s="227" t="s">
        <v>317</v>
      </c>
      <c r="C85" s="199" t="s">
        <v>318</v>
      </c>
      <c r="D85" s="198" t="s">
        <v>105</v>
      </c>
      <c r="E85" s="200">
        <v>46.29</v>
      </c>
      <c r="F85" s="201"/>
      <c r="G85" s="202"/>
      <c r="H85" s="203">
        <v>0</v>
      </c>
      <c r="I85" s="204">
        <f t="shared" si="4"/>
        <v>0</v>
      </c>
      <c r="J85" s="203">
        <v>0.015</v>
      </c>
      <c r="K85" s="204">
        <f t="shared" si="5"/>
        <v>0.6943499999999999</v>
      </c>
      <c r="L85" s="205">
        <v>4</v>
      </c>
      <c r="M85" s="206" t="s">
        <v>38</v>
      </c>
    </row>
    <row r="86" spans="1:13" s="206" customFormat="1" ht="13.5" customHeight="1">
      <c r="A86" s="198" t="s">
        <v>154</v>
      </c>
      <c r="B86" s="227" t="s">
        <v>319</v>
      </c>
      <c r="C86" s="199" t="s">
        <v>320</v>
      </c>
      <c r="D86" s="198" t="s">
        <v>105</v>
      </c>
      <c r="E86" s="200">
        <v>5</v>
      </c>
      <c r="F86" s="201"/>
      <c r="G86" s="202"/>
      <c r="H86" s="203">
        <v>0</v>
      </c>
      <c r="I86" s="204">
        <f t="shared" si="4"/>
        <v>0</v>
      </c>
      <c r="J86" s="203">
        <v>0.046</v>
      </c>
      <c r="K86" s="204">
        <f t="shared" si="5"/>
        <v>0.22999999999999998</v>
      </c>
      <c r="L86" s="205">
        <v>4</v>
      </c>
      <c r="M86" s="206" t="s">
        <v>38</v>
      </c>
    </row>
    <row r="87" spans="1:13" s="206" customFormat="1" ht="13.5" customHeight="1">
      <c r="A87" s="198" t="s">
        <v>321</v>
      </c>
      <c r="B87" s="227" t="s">
        <v>322</v>
      </c>
      <c r="C87" s="199" t="s">
        <v>323</v>
      </c>
      <c r="D87" s="198" t="s">
        <v>105</v>
      </c>
      <c r="E87" s="200">
        <v>12.4</v>
      </c>
      <c r="F87" s="201"/>
      <c r="G87" s="202"/>
      <c r="H87" s="203">
        <v>0</v>
      </c>
      <c r="I87" s="204">
        <f t="shared" si="4"/>
        <v>0</v>
      </c>
      <c r="J87" s="203">
        <v>0.016</v>
      </c>
      <c r="K87" s="204">
        <f t="shared" si="5"/>
        <v>0.19840000000000002</v>
      </c>
      <c r="L87" s="205">
        <v>4</v>
      </c>
      <c r="M87" s="206" t="s">
        <v>38</v>
      </c>
    </row>
    <row r="88" spans="1:13" s="206" customFormat="1" ht="13.5" customHeight="1">
      <c r="A88" s="198" t="s">
        <v>324</v>
      </c>
      <c r="B88" s="227" t="s">
        <v>325</v>
      </c>
      <c r="C88" s="199" t="s">
        <v>326</v>
      </c>
      <c r="D88" s="198" t="s">
        <v>105</v>
      </c>
      <c r="E88" s="200">
        <v>62.007</v>
      </c>
      <c r="F88" s="201"/>
      <c r="G88" s="202"/>
      <c r="H88" s="203">
        <v>0</v>
      </c>
      <c r="I88" s="204">
        <f t="shared" si="4"/>
        <v>0</v>
      </c>
      <c r="J88" s="203">
        <v>0.029</v>
      </c>
      <c r="K88" s="204">
        <f t="shared" si="5"/>
        <v>1.798203</v>
      </c>
      <c r="L88" s="205">
        <v>4</v>
      </c>
      <c r="M88" s="206" t="s">
        <v>38</v>
      </c>
    </row>
    <row r="89" spans="1:13" s="206" customFormat="1" ht="13.5" customHeight="1">
      <c r="A89" s="198" t="s">
        <v>327</v>
      </c>
      <c r="B89" s="227" t="s">
        <v>328</v>
      </c>
      <c r="C89" s="199" t="s">
        <v>329</v>
      </c>
      <c r="D89" s="198" t="s">
        <v>105</v>
      </c>
      <c r="E89" s="200">
        <v>105.217</v>
      </c>
      <c r="F89" s="201"/>
      <c r="G89" s="202"/>
      <c r="H89" s="203">
        <v>0</v>
      </c>
      <c r="I89" s="204">
        <f t="shared" si="4"/>
        <v>0</v>
      </c>
      <c r="J89" s="203">
        <v>0.059</v>
      </c>
      <c r="K89" s="204">
        <f t="shared" si="5"/>
        <v>6.207802999999999</v>
      </c>
      <c r="L89" s="205">
        <v>4</v>
      </c>
      <c r="M89" s="206" t="s">
        <v>38</v>
      </c>
    </row>
    <row r="90" spans="1:13" s="206" customFormat="1" ht="24" customHeight="1">
      <c r="A90" s="198" t="s">
        <v>330</v>
      </c>
      <c r="B90" s="227" t="s">
        <v>331</v>
      </c>
      <c r="C90" s="199" t="s">
        <v>332</v>
      </c>
      <c r="D90" s="198" t="s">
        <v>105</v>
      </c>
      <c r="E90" s="200">
        <v>542</v>
      </c>
      <c r="F90" s="201"/>
      <c r="G90" s="202"/>
      <c r="H90" s="203">
        <v>0</v>
      </c>
      <c r="I90" s="204">
        <f t="shared" si="4"/>
        <v>0</v>
      </c>
      <c r="J90" s="203">
        <v>0.122</v>
      </c>
      <c r="K90" s="204">
        <f t="shared" si="5"/>
        <v>66.124</v>
      </c>
      <c r="L90" s="205">
        <v>4</v>
      </c>
      <c r="M90" s="206" t="s">
        <v>38</v>
      </c>
    </row>
    <row r="91" spans="1:13" s="206" customFormat="1" ht="13.5" customHeight="1">
      <c r="A91" s="198" t="s">
        <v>333</v>
      </c>
      <c r="B91" s="227" t="s">
        <v>117</v>
      </c>
      <c r="C91" s="199" t="s">
        <v>907</v>
      </c>
      <c r="D91" s="198" t="s">
        <v>304</v>
      </c>
      <c r="E91" s="200">
        <v>25</v>
      </c>
      <c r="F91" s="201"/>
      <c r="G91" s="202"/>
      <c r="H91" s="203">
        <v>0.00024</v>
      </c>
      <c r="I91" s="204">
        <f t="shared" si="4"/>
        <v>0.006</v>
      </c>
      <c r="J91" s="203">
        <v>0</v>
      </c>
      <c r="K91" s="204">
        <f t="shared" si="5"/>
        <v>0</v>
      </c>
      <c r="L91" s="205">
        <v>16</v>
      </c>
      <c r="M91" s="206" t="s">
        <v>38</v>
      </c>
    </row>
    <row r="92" spans="1:13" s="206" customFormat="1" ht="24" customHeight="1">
      <c r="A92" s="198" t="s">
        <v>335</v>
      </c>
      <c r="B92" s="227" t="s">
        <v>336</v>
      </c>
      <c r="C92" s="199" t="s">
        <v>337</v>
      </c>
      <c r="D92" s="198" t="s">
        <v>304</v>
      </c>
      <c r="E92" s="200">
        <v>40</v>
      </c>
      <c r="F92" s="201"/>
      <c r="G92" s="202"/>
      <c r="H92" s="203">
        <v>0.00024</v>
      </c>
      <c r="I92" s="204">
        <f t="shared" si="4"/>
        <v>0.009600000000000001</v>
      </c>
      <c r="J92" s="203">
        <v>0</v>
      </c>
      <c r="K92" s="204">
        <f t="shared" si="5"/>
        <v>0</v>
      </c>
      <c r="L92" s="205">
        <v>16</v>
      </c>
      <c r="M92" s="206" t="s">
        <v>38</v>
      </c>
    </row>
    <row r="93" spans="1:13" s="206" customFormat="1" ht="13.5" customHeight="1">
      <c r="A93" s="198" t="s">
        <v>338</v>
      </c>
      <c r="B93" s="227" t="s">
        <v>339</v>
      </c>
      <c r="C93" s="199" t="s">
        <v>909</v>
      </c>
      <c r="D93" s="198" t="s">
        <v>142</v>
      </c>
      <c r="E93" s="200">
        <v>0</v>
      </c>
      <c r="F93" s="201"/>
      <c r="G93" s="202"/>
      <c r="H93" s="203">
        <v>0.005</v>
      </c>
      <c r="I93" s="204">
        <f t="shared" si="4"/>
        <v>0</v>
      </c>
      <c r="J93" s="203">
        <v>0</v>
      </c>
      <c r="K93" s="204">
        <f t="shared" si="5"/>
        <v>0</v>
      </c>
      <c r="L93" s="205">
        <v>4</v>
      </c>
      <c r="M93" s="206" t="s">
        <v>38</v>
      </c>
    </row>
    <row r="94" spans="1:13" s="206" customFormat="1" ht="13.5" customHeight="1">
      <c r="A94" s="198">
        <v>79</v>
      </c>
      <c r="B94" s="227" t="s">
        <v>340</v>
      </c>
      <c r="C94" s="199" t="s">
        <v>909</v>
      </c>
      <c r="D94" s="198" t="s">
        <v>105</v>
      </c>
      <c r="E94" s="200">
        <v>0</v>
      </c>
      <c r="F94" s="201"/>
      <c r="G94" s="202"/>
      <c r="H94" s="203">
        <v>0</v>
      </c>
      <c r="I94" s="204">
        <f t="shared" si="4"/>
        <v>0</v>
      </c>
      <c r="J94" s="203">
        <v>0</v>
      </c>
      <c r="K94" s="204">
        <f t="shared" si="5"/>
        <v>0</v>
      </c>
      <c r="L94" s="205">
        <v>4</v>
      </c>
      <c r="M94" s="206" t="s">
        <v>38</v>
      </c>
    </row>
    <row r="95" spans="1:13" s="206" customFormat="1" ht="24" customHeight="1">
      <c r="A95" s="198">
        <v>80</v>
      </c>
      <c r="B95" s="227" t="s">
        <v>341</v>
      </c>
      <c r="C95" s="199" t="s">
        <v>910</v>
      </c>
      <c r="D95" s="198" t="s">
        <v>906</v>
      </c>
      <c r="E95" s="200">
        <v>1</v>
      </c>
      <c r="F95" s="201"/>
      <c r="G95" s="202"/>
      <c r="H95" s="203">
        <v>0</v>
      </c>
      <c r="I95" s="204">
        <f t="shared" si="4"/>
        <v>0</v>
      </c>
      <c r="J95" s="203">
        <v>0</v>
      </c>
      <c r="K95" s="204">
        <f t="shared" si="5"/>
        <v>0</v>
      </c>
      <c r="L95" s="205">
        <v>4</v>
      </c>
      <c r="M95" s="206" t="s">
        <v>38</v>
      </c>
    </row>
    <row r="96" spans="1:13" s="206" customFormat="1" ht="13.5" customHeight="1">
      <c r="A96" s="198">
        <v>81</v>
      </c>
      <c r="B96" s="227" t="s">
        <v>342</v>
      </c>
      <c r="C96" s="199" t="s">
        <v>343</v>
      </c>
      <c r="D96" s="198" t="s">
        <v>304</v>
      </c>
      <c r="E96" s="200">
        <v>70</v>
      </c>
      <c r="F96" s="201"/>
      <c r="G96" s="202"/>
      <c r="H96" s="203">
        <v>0</v>
      </c>
      <c r="I96" s="204">
        <f t="shared" si="4"/>
        <v>0</v>
      </c>
      <c r="J96" s="203">
        <v>0</v>
      </c>
      <c r="K96" s="204">
        <f t="shared" si="5"/>
        <v>0</v>
      </c>
      <c r="L96" s="205">
        <v>4</v>
      </c>
      <c r="M96" s="206" t="s">
        <v>38</v>
      </c>
    </row>
    <row r="97" spans="1:13" s="206" customFormat="1" ht="13.5" customHeight="1">
      <c r="A97" s="198">
        <v>82</v>
      </c>
      <c r="B97" s="227" t="s">
        <v>344</v>
      </c>
      <c r="C97" s="199" t="s">
        <v>345</v>
      </c>
      <c r="D97" s="198" t="s">
        <v>304</v>
      </c>
      <c r="E97" s="200">
        <v>40</v>
      </c>
      <c r="F97" s="201"/>
      <c r="G97" s="202"/>
      <c r="H97" s="203">
        <v>0</v>
      </c>
      <c r="I97" s="204">
        <f t="shared" si="4"/>
        <v>0</v>
      </c>
      <c r="J97" s="203">
        <v>0</v>
      </c>
      <c r="K97" s="204">
        <f t="shared" si="5"/>
        <v>0</v>
      </c>
      <c r="L97" s="205">
        <v>4</v>
      </c>
      <c r="M97" s="206" t="s">
        <v>38</v>
      </c>
    </row>
    <row r="98" spans="1:13" s="206" customFormat="1" ht="13.5" customHeight="1">
      <c r="A98" s="198">
        <v>83</v>
      </c>
      <c r="B98" s="227" t="s">
        <v>346</v>
      </c>
      <c r="C98" s="199" t="s">
        <v>347</v>
      </c>
      <c r="D98" s="198" t="s">
        <v>142</v>
      </c>
      <c r="E98" s="200">
        <v>60.604</v>
      </c>
      <c r="F98" s="201"/>
      <c r="G98" s="202"/>
      <c r="H98" s="203">
        <v>0.0005</v>
      </c>
      <c r="I98" s="204">
        <f t="shared" si="4"/>
        <v>0.030302</v>
      </c>
      <c r="J98" s="203">
        <v>0</v>
      </c>
      <c r="K98" s="204">
        <f t="shared" si="5"/>
        <v>0</v>
      </c>
      <c r="L98" s="205">
        <v>4</v>
      </c>
      <c r="M98" s="206" t="s">
        <v>38</v>
      </c>
    </row>
    <row r="99" spans="1:13" s="206" customFormat="1" ht="13.5" customHeight="1">
      <c r="A99" s="198">
        <v>84</v>
      </c>
      <c r="B99" s="227" t="s">
        <v>348</v>
      </c>
      <c r="C99" s="199" t="s">
        <v>349</v>
      </c>
      <c r="D99" s="198" t="s">
        <v>142</v>
      </c>
      <c r="E99" s="200">
        <v>54.608</v>
      </c>
      <c r="F99" s="201"/>
      <c r="G99" s="202"/>
      <c r="H99" s="203">
        <v>0.0004</v>
      </c>
      <c r="I99" s="204">
        <f t="shared" si="4"/>
        <v>0.0218432</v>
      </c>
      <c r="J99" s="203">
        <v>0</v>
      </c>
      <c r="K99" s="204">
        <f t="shared" si="5"/>
        <v>0</v>
      </c>
      <c r="L99" s="205">
        <v>4</v>
      </c>
      <c r="M99" s="206" t="s">
        <v>38</v>
      </c>
    </row>
    <row r="100" spans="1:13" s="206" customFormat="1" ht="13.5" customHeight="1">
      <c r="A100" s="198">
        <v>85</v>
      </c>
      <c r="B100" s="227" t="s">
        <v>350</v>
      </c>
      <c r="C100" s="199" t="s">
        <v>351</v>
      </c>
      <c r="D100" s="198" t="s">
        <v>105</v>
      </c>
      <c r="E100" s="200">
        <v>4.6</v>
      </c>
      <c r="F100" s="201"/>
      <c r="G100" s="202"/>
      <c r="H100" s="203">
        <v>0</v>
      </c>
      <c r="I100" s="204">
        <f t="shared" si="4"/>
        <v>0</v>
      </c>
      <c r="J100" s="203">
        <v>0.077</v>
      </c>
      <c r="K100" s="204">
        <f t="shared" si="5"/>
        <v>0.35419999999999996</v>
      </c>
      <c r="L100" s="205">
        <v>4</v>
      </c>
      <c r="M100" s="206" t="s">
        <v>38</v>
      </c>
    </row>
    <row r="101" spans="1:13" s="206" customFormat="1" ht="24" customHeight="1">
      <c r="A101" s="198">
        <v>86</v>
      </c>
      <c r="B101" s="227" t="s">
        <v>352</v>
      </c>
      <c r="C101" s="199" t="s">
        <v>353</v>
      </c>
      <c r="D101" s="198" t="s">
        <v>304</v>
      </c>
      <c r="E101" s="200">
        <v>50</v>
      </c>
      <c r="F101" s="201"/>
      <c r="G101" s="202"/>
      <c r="H101" s="203">
        <v>0</v>
      </c>
      <c r="I101" s="204">
        <f t="shared" si="4"/>
        <v>0</v>
      </c>
      <c r="J101" s="203">
        <v>0</v>
      </c>
      <c r="K101" s="204">
        <f t="shared" si="5"/>
        <v>0</v>
      </c>
      <c r="L101" s="205">
        <v>4</v>
      </c>
      <c r="M101" s="206" t="s">
        <v>38</v>
      </c>
    </row>
    <row r="102" spans="1:13" s="206" customFormat="1" ht="13.5" customHeight="1">
      <c r="A102" s="198">
        <v>87</v>
      </c>
      <c r="B102" s="227" t="s">
        <v>354</v>
      </c>
      <c r="C102" s="199" t="s">
        <v>355</v>
      </c>
      <c r="D102" s="198" t="s">
        <v>105</v>
      </c>
      <c r="E102" s="200">
        <v>17.667</v>
      </c>
      <c r="F102" s="201"/>
      <c r="G102" s="202"/>
      <c r="H102" s="203">
        <v>0</v>
      </c>
      <c r="I102" s="204">
        <f t="shared" si="4"/>
        <v>0</v>
      </c>
      <c r="J102" s="203">
        <v>0.001</v>
      </c>
      <c r="K102" s="204">
        <f t="shared" si="5"/>
        <v>0.017667000000000002</v>
      </c>
      <c r="L102" s="205">
        <v>4</v>
      </c>
      <c r="M102" s="206" t="s">
        <v>38</v>
      </c>
    </row>
    <row r="103" spans="1:13" s="195" customFormat="1" ht="12.75" customHeight="1">
      <c r="A103" s="191"/>
      <c r="B103" s="192" t="s">
        <v>356</v>
      </c>
      <c r="C103" s="192" t="s">
        <v>357</v>
      </c>
      <c r="D103" s="191"/>
      <c r="E103" s="191"/>
      <c r="F103" s="193"/>
      <c r="G103" s="194"/>
      <c r="I103" s="196">
        <f>SUM(I104:I111)</f>
        <v>0</v>
      </c>
      <c r="K103" s="196">
        <f>SUM(K104:K111)</f>
        <v>0</v>
      </c>
      <c r="M103" s="197" t="s">
        <v>36</v>
      </c>
    </row>
    <row r="104" spans="1:13" s="206" customFormat="1" ht="24" customHeight="1">
      <c r="A104" s="198" t="s">
        <v>358</v>
      </c>
      <c r="B104" s="227" t="s">
        <v>359</v>
      </c>
      <c r="C104" s="199" t="s">
        <v>360</v>
      </c>
      <c r="D104" s="198" t="s">
        <v>121</v>
      </c>
      <c r="E104" s="200">
        <v>121.404</v>
      </c>
      <c r="F104" s="201"/>
      <c r="G104" s="202"/>
      <c r="H104" s="203">
        <v>0</v>
      </c>
      <c r="I104" s="204">
        <f aca="true" t="shared" si="6" ref="I104:I111">E104*H104</f>
        <v>0</v>
      </c>
      <c r="J104" s="203">
        <v>0</v>
      </c>
      <c r="K104" s="204">
        <f aca="true" t="shared" si="7" ref="K104:K111">E104*J104</f>
        <v>0</v>
      </c>
      <c r="L104" s="205">
        <v>4</v>
      </c>
      <c r="M104" s="206" t="s">
        <v>38</v>
      </c>
    </row>
    <row r="105" spans="1:13" s="206" customFormat="1" ht="24" customHeight="1">
      <c r="A105" s="198" t="s">
        <v>361</v>
      </c>
      <c r="B105" s="227" t="s">
        <v>124</v>
      </c>
      <c r="C105" s="199" t="s">
        <v>125</v>
      </c>
      <c r="D105" s="198" t="s">
        <v>121</v>
      </c>
      <c r="E105" s="200">
        <v>121.404</v>
      </c>
      <c r="F105" s="201"/>
      <c r="G105" s="202"/>
      <c r="H105" s="203">
        <v>0</v>
      </c>
      <c r="I105" s="204">
        <f t="shared" si="6"/>
        <v>0</v>
      </c>
      <c r="J105" s="203">
        <v>0</v>
      </c>
      <c r="K105" s="204">
        <f t="shared" si="7"/>
        <v>0</v>
      </c>
      <c r="L105" s="205">
        <v>4</v>
      </c>
      <c r="M105" s="206" t="s">
        <v>38</v>
      </c>
    </row>
    <row r="106" spans="1:13" s="206" customFormat="1" ht="24" customHeight="1">
      <c r="A106" s="198" t="s">
        <v>362</v>
      </c>
      <c r="B106" s="227" t="s">
        <v>363</v>
      </c>
      <c r="C106" s="199" t="s">
        <v>364</v>
      </c>
      <c r="D106" s="198" t="s">
        <v>121</v>
      </c>
      <c r="E106" s="200">
        <v>121.404</v>
      </c>
      <c r="F106" s="201"/>
      <c r="G106" s="202"/>
      <c r="H106" s="203">
        <v>0</v>
      </c>
      <c r="I106" s="204">
        <f t="shared" si="6"/>
        <v>0</v>
      </c>
      <c r="J106" s="203">
        <v>0</v>
      </c>
      <c r="K106" s="204">
        <f t="shared" si="7"/>
        <v>0</v>
      </c>
      <c r="L106" s="205">
        <v>4</v>
      </c>
      <c r="M106" s="206" t="s">
        <v>38</v>
      </c>
    </row>
    <row r="107" spans="1:13" s="206" customFormat="1" ht="13.5" customHeight="1">
      <c r="A107" s="198" t="s">
        <v>365</v>
      </c>
      <c r="B107" s="227" t="s">
        <v>366</v>
      </c>
      <c r="C107" s="199" t="s">
        <v>367</v>
      </c>
      <c r="D107" s="198" t="s">
        <v>121</v>
      </c>
      <c r="E107" s="200">
        <v>3</v>
      </c>
      <c r="F107" s="201"/>
      <c r="G107" s="202"/>
      <c r="H107" s="203">
        <v>0</v>
      </c>
      <c r="I107" s="204">
        <f t="shared" si="6"/>
        <v>0</v>
      </c>
      <c r="J107" s="203">
        <v>0</v>
      </c>
      <c r="K107" s="204">
        <f t="shared" si="7"/>
        <v>0</v>
      </c>
      <c r="L107" s="205">
        <v>4</v>
      </c>
      <c r="M107" s="206" t="s">
        <v>38</v>
      </c>
    </row>
    <row r="108" spans="1:13" s="206" customFormat="1" ht="13.5" customHeight="1">
      <c r="A108" s="198">
        <v>92</v>
      </c>
      <c r="B108" s="227" t="s">
        <v>368</v>
      </c>
      <c r="C108" s="199" t="s">
        <v>369</v>
      </c>
      <c r="D108" s="198" t="s">
        <v>121</v>
      </c>
      <c r="E108" s="200">
        <v>8.471</v>
      </c>
      <c r="F108" s="201"/>
      <c r="G108" s="202"/>
      <c r="H108" s="203">
        <v>0</v>
      </c>
      <c r="I108" s="204">
        <f t="shared" si="6"/>
        <v>0</v>
      </c>
      <c r="J108" s="203">
        <v>0</v>
      </c>
      <c r="K108" s="204">
        <f t="shared" si="7"/>
        <v>0</v>
      </c>
      <c r="L108" s="205">
        <v>4</v>
      </c>
      <c r="M108" s="206" t="s">
        <v>38</v>
      </c>
    </row>
    <row r="109" spans="1:13" s="206" customFormat="1" ht="13.5" customHeight="1">
      <c r="A109" s="198">
        <v>93</v>
      </c>
      <c r="B109" s="227" t="s">
        <v>370</v>
      </c>
      <c r="C109" s="199" t="s">
        <v>371</v>
      </c>
      <c r="D109" s="198" t="s">
        <v>121</v>
      </c>
      <c r="E109" s="200">
        <v>94.341</v>
      </c>
      <c r="F109" s="201"/>
      <c r="G109" s="202"/>
      <c r="H109" s="203">
        <v>0</v>
      </c>
      <c r="I109" s="204">
        <f>E109*H109</f>
        <v>0</v>
      </c>
      <c r="J109" s="203">
        <v>0</v>
      </c>
      <c r="K109" s="204">
        <f>E109*J109</f>
        <v>0</v>
      </c>
      <c r="L109" s="205">
        <v>4</v>
      </c>
      <c r="M109" s="206" t="s">
        <v>38</v>
      </c>
    </row>
    <row r="110" spans="1:13" s="206" customFormat="1" ht="24" customHeight="1">
      <c r="A110" s="198" t="s">
        <v>372</v>
      </c>
      <c r="B110" s="227" t="s">
        <v>128</v>
      </c>
      <c r="C110" s="199" t="s">
        <v>129</v>
      </c>
      <c r="D110" s="198" t="s">
        <v>121</v>
      </c>
      <c r="E110" s="200">
        <v>1.3</v>
      </c>
      <c r="F110" s="201"/>
      <c r="G110" s="202"/>
      <c r="H110" s="203">
        <v>0</v>
      </c>
      <c r="I110" s="204">
        <f t="shared" si="6"/>
        <v>0</v>
      </c>
      <c r="J110" s="203">
        <v>0</v>
      </c>
      <c r="K110" s="204">
        <f t="shared" si="7"/>
        <v>0</v>
      </c>
      <c r="L110" s="205">
        <v>4</v>
      </c>
      <c r="M110" s="206" t="s">
        <v>38</v>
      </c>
    </row>
    <row r="111" spans="1:13" s="206" customFormat="1" ht="24" customHeight="1">
      <c r="A111" s="198" t="s">
        <v>373</v>
      </c>
      <c r="B111" s="227" t="s">
        <v>374</v>
      </c>
      <c r="C111" s="199" t="s">
        <v>375</v>
      </c>
      <c r="D111" s="198" t="s">
        <v>121</v>
      </c>
      <c r="E111" s="200">
        <v>0.7</v>
      </c>
      <c r="F111" s="201"/>
      <c r="G111" s="202"/>
      <c r="H111" s="203">
        <v>0</v>
      </c>
      <c r="I111" s="204">
        <f t="shared" si="6"/>
        <v>0</v>
      </c>
      <c r="J111" s="203">
        <v>0</v>
      </c>
      <c r="K111" s="204">
        <f t="shared" si="7"/>
        <v>0</v>
      </c>
      <c r="L111" s="205">
        <v>4</v>
      </c>
      <c r="M111" s="206" t="s">
        <v>38</v>
      </c>
    </row>
    <row r="112" spans="1:13" s="195" customFormat="1" ht="12.75" customHeight="1">
      <c r="A112" s="191"/>
      <c r="B112" s="192" t="s">
        <v>376</v>
      </c>
      <c r="C112" s="192" t="s">
        <v>377</v>
      </c>
      <c r="D112" s="191"/>
      <c r="E112" s="191"/>
      <c r="F112" s="193"/>
      <c r="G112" s="194"/>
      <c r="I112" s="196">
        <f>I113</f>
        <v>0</v>
      </c>
      <c r="K112" s="196">
        <f>K113</f>
        <v>0</v>
      </c>
      <c r="M112" s="197" t="s">
        <v>36</v>
      </c>
    </row>
    <row r="113" spans="1:13" s="206" customFormat="1" ht="13.5" customHeight="1">
      <c r="A113" s="198" t="s">
        <v>378</v>
      </c>
      <c r="B113" s="227" t="s">
        <v>379</v>
      </c>
      <c r="C113" s="199" t="s">
        <v>380</v>
      </c>
      <c r="D113" s="198" t="s">
        <v>121</v>
      </c>
      <c r="E113" s="200">
        <v>127.408</v>
      </c>
      <c r="F113" s="201"/>
      <c r="G113" s="202"/>
      <c r="H113" s="203">
        <v>0</v>
      </c>
      <c r="I113" s="204">
        <f>E113*H113</f>
        <v>0</v>
      </c>
      <c r="J113" s="203">
        <v>0</v>
      </c>
      <c r="K113" s="204">
        <f>E113*J113</f>
        <v>0</v>
      </c>
      <c r="L113" s="205">
        <v>4</v>
      </c>
      <c r="M113" s="206" t="s">
        <v>38</v>
      </c>
    </row>
    <row r="114" spans="1:13" s="195" customFormat="1" ht="12.75" customHeight="1">
      <c r="A114" s="191"/>
      <c r="B114" s="216" t="s">
        <v>381</v>
      </c>
      <c r="C114" s="216" t="s">
        <v>382</v>
      </c>
      <c r="D114" s="191"/>
      <c r="E114" s="191"/>
      <c r="F114" s="193"/>
      <c r="G114" s="217"/>
      <c r="I114" s="218">
        <f>I115+I122+I135+I145+I161+I165+I201+I204+I261+I280+I284+I288</f>
        <v>34.13921637</v>
      </c>
      <c r="K114" s="218">
        <f>K115+K122+K135+K145+K161+K165+K201+K204+K261+K280+K284+K288</f>
        <v>6.466213079999999</v>
      </c>
      <c r="M114" s="219" t="s">
        <v>104</v>
      </c>
    </row>
    <row r="115" spans="1:13" s="195" customFormat="1" ht="12.75" customHeight="1">
      <c r="A115" s="191"/>
      <c r="B115" s="192" t="s">
        <v>383</v>
      </c>
      <c r="C115" s="192" t="s">
        <v>384</v>
      </c>
      <c r="D115" s="191"/>
      <c r="E115" s="191"/>
      <c r="F115" s="193"/>
      <c r="G115" s="194"/>
      <c r="I115" s="196">
        <f>SUM(I116:I121)</f>
        <v>0.50137334</v>
      </c>
      <c r="K115" s="196">
        <f>SUM(K116:K121)</f>
        <v>0</v>
      </c>
      <c r="M115" s="197" t="s">
        <v>36</v>
      </c>
    </row>
    <row r="116" spans="1:13" s="206" customFormat="1" ht="13.5" customHeight="1">
      <c r="A116" s="198" t="s">
        <v>385</v>
      </c>
      <c r="B116" s="227" t="s">
        <v>386</v>
      </c>
      <c r="C116" s="199" t="s">
        <v>387</v>
      </c>
      <c r="D116" s="198" t="s">
        <v>105</v>
      </c>
      <c r="E116" s="200">
        <v>73.108</v>
      </c>
      <c r="F116" s="201"/>
      <c r="G116" s="202"/>
      <c r="H116" s="203">
        <v>3E-05</v>
      </c>
      <c r="I116" s="204">
        <f aca="true" t="shared" si="8" ref="I116:I121">E116*H116</f>
        <v>0.0021932400000000004</v>
      </c>
      <c r="J116" s="203">
        <v>0</v>
      </c>
      <c r="K116" s="204">
        <f aca="true" t="shared" si="9" ref="K116:K121">E116*J116</f>
        <v>0</v>
      </c>
      <c r="L116" s="205">
        <v>16</v>
      </c>
      <c r="M116" s="206" t="s">
        <v>38</v>
      </c>
    </row>
    <row r="117" spans="1:13" s="206" customFormat="1" ht="13.5" customHeight="1">
      <c r="A117" s="207" t="s">
        <v>388</v>
      </c>
      <c r="B117" s="228" t="s">
        <v>389</v>
      </c>
      <c r="C117" s="208" t="s">
        <v>390</v>
      </c>
      <c r="D117" s="207" t="s">
        <v>121</v>
      </c>
      <c r="E117" s="209">
        <v>0.022</v>
      </c>
      <c r="F117" s="210"/>
      <c r="G117" s="211"/>
      <c r="H117" s="212">
        <v>1</v>
      </c>
      <c r="I117" s="213">
        <f t="shared" si="8"/>
        <v>0.022</v>
      </c>
      <c r="J117" s="212">
        <v>0</v>
      </c>
      <c r="K117" s="213">
        <f t="shared" si="9"/>
        <v>0</v>
      </c>
      <c r="L117" s="214">
        <v>32</v>
      </c>
      <c r="M117" s="215" t="s">
        <v>38</v>
      </c>
    </row>
    <row r="118" spans="1:13" s="206" customFormat="1" ht="13.5" customHeight="1">
      <c r="A118" s="198" t="s">
        <v>391</v>
      </c>
      <c r="B118" s="227" t="s">
        <v>392</v>
      </c>
      <c r="C118" s="199" t="s">
        <v>393</v>
      </c>
      <c r="D118" s="198" t="s">
        <v>105</v>
      </c>
      <c r="E118" s="200">
        <v>73.108</v>
      </c>
      <c r="F118" s="201"/>
      <c r="G118" s="202"/>
      <c r="H118" s="203">
        <v>0.0004</v>
      </c>
      <c r="I118" s="204">
        <f t="shared" si="8"/>
        <v>0.029243200000000004</v>
      </c>
      <c r="J118" s="203">
        <v>0</v>
      </c>
      <c r="K118" s="204">
        <f t="shared" si="9"/>
        <v>0</v>
      </c>
      <c r="L118" s="205">
        <v>16</v>
      </c>
      <c r="M118" s="206" t="s">
        <v>38</v>
      </c>
    </row>
    <row r="119" spans="1:13" s="206" customFormat="1" ht="13.5" customHeight="1">
      <c r="A119" s="207" t="s">
        <v>394</v>
      </c>
      <c r="B119" s="228" t="s">
        <v>395</v>
      </c>
      <c r="C119" s="208" t="s">
        <v>396</v>
      </c>
      <c r="D119" s="207" t="s">
        <v>105</v>
      </c>
      <c r="E119" s="209">
        <v>87.73</v>
      </c>
      <c r="F119" s="210"/>
      <c r="G119" s="211"/>
      <c r="H119" s="212">
        <v>0.0049</v>
      </c>
      <c r="I119" s="213">
        <f t="shared" si="8"/>
        <v>0.429877</v>
      </c>
      <c r="J119" s="212">
        <v>0</v>
      </c>
      <c r="K119" s="213">
        <f t="shared" si="9"/>
        <v>0</v>
      </c>
      <c r="L119" s="214">
        <v>32</v>
      </c>
      <c r="M119" s="215" t="s">
        <v>38</v>
      </c>
    </row>
    <row r="120" spans="1:13" s="206" customFormat="1" ht="26.25" customHeight="1">
      <c r="A120" s="198" t="s">
        <v>397</v>
      </c>
      <c r="B120" s="227" t="s">
        <v>398</v>
      </c>
      <c r="C120" s="199" t="s">
        <v>399</v>
      </c>
      <c r="D120" s="198" t="s">
        <v>105</v>
      </c>
      <c r="E120" s="200">
        <v>30.61</v>
      </c>
      <c r="F120" s="201"/>
      <c r="G120" s="202"/>
      <c r="H120" s="203">
        <v>0.00059</v>
      </c>
      <c r="I120" s="204">
        <f t="shared" si="8"/>
        <v>0.0180599</v>
      </c>
      <c r="J120" s="203">
        <v>0</v>
      </c>
      <c r="K120" s="204">
        <f t="shared" si="9"/>
        <v>0</v>
      </c>
      <c r="L120" s="205">
        <v>16</v>
      </c>
      <c r="M120" s="206" t="s">
        <v>38</v>
      </c>
    </row>
    <row r="121" spans="1:13" s="206" customFormat="1" ht="24" customHeight="1">
      <c r="A121" s="198" t="s">
        <v>400</v>
      </c>
      <c r="B121" s="227" t="s">
        <v>401</v>
      </c>
      <c r="C121" s="199" t="s">
        <v>402</v>
      </c>
      <c r="D121" s="198" t="s">
        <v>121</v>
      </c>
      <c r="E121" s="200">
        <v>0.501</v>
      </c>
      <c r="F121" s="201"/>
      <c r="G121" s="202"/>
      <c r="H121" s="203">
        <v>0</v>
      </c>
      <c r="I121" s="204">
        <f t="shared" si="8"/>
        <v>0</v>
      </c>
      <c r="J121" s="203">
        <v>0</v>
      </c>
      <c r="K121" s="204">
        <f t="shared" si="9"/>
        <v>0</v>
      </c>
      <c r="L121" s="205">
        <v>16</v>
      </c>
      <c r="M121" s="206" t="s">
        <v>38</v>
      </c>
    </row>
    <row r="122" spans="1:13" s="195" customFormat="1" ht="12.75" customHeight="1">
      <c r="A122" s="191"/>
      <c r="B122" s="192" t="s">
        <v>403</v>
      </c>
      <c r="C122" s="192" t="s">
        <v>404</v>
      </c>
      <c r="D122" s="191"/>
      <c r="E122" s="191"/>
      <c r="F122" s="193"/>
      <c r="G122" s="194"/>
      <c r="I122" s="196">
        <f>SUM(I123:I134)</f>
        <v>7.3655102999999995</v>
      </c>
      <c r="K122" s="196">
        <f>SUM(K123:K134)</f>
        <v>0</v>
      </c>
      <c r="M122" s="197" t="s">
        <v>36</v>
      </c>
    </row>
    <row r="123" spans="1:13" s="206" customFormat="1" ht="13.5" customHeight="1">
      <c r="A123" s="198" t="s">
        <v>405</v>
      </c>
      <c r="B123" s="227" t="s">
        <v>406</v>
      </c>
      <c r="C123" s="199" t="s">
        <v>407</v>
      </c>
      <c r="D123" s="198" t="s">
        <v>105</v>
      </c>
      <c r="E123" s="200">
        <v>332.35</v>
      </c>
      <c r="F123" s="201"/>
      <c r="G123" s="202"/>
      <c r="H123" s="203">
        <v>0.00036</v>
      </c>
      <c r="I123" s="204">
        <f aca="true" t="shared" si="10" ref="I123:I134">E123*H123</f>
        <v>0.11964600000000002</v>
      </c>
      <c r="J123" s="203">
        <v>0</v>
      </c>
      <c r="K123" s="204">
        <f aca="true" t="shared" si="11" ref="K123:K134">E123*J123</f>
        <v>0</v>
      </c>
      <c r="L123" s="205">
        <v>16</v>
      </c>
      <c r="M123" s="206" t="s">
        <v>38</v>
      </c>
    </row>
    <row r="124" spans="1:13" s="206" customFormat="1" ht="13.5" customHeight="1">
      <c r="A124" s="207" t="s">
        <v>408</v>
      </c>
      <c r="B124" s="228" t="s">
        <v>409</v>
      </c>
      <c r="C124" s="208" t="s">
        <v>410</v>
      </c>
      <c r="D124" s="207" t="s">
        <v>105</v>
      </c>
      <c r="E124" s="209">
        <v>382.203</v>
      </c>
      <c r="F124" s="210"/>
      <c r="G124" s="211"/>
      <c r="H124" s="212">
        <v>0.0049</v>
      </c>
      <c r="I124" s="213">
        <f t="shared" si="10"/>
        <v>1.8727946999999998</v>
      </c>
      <c r="J124" s="212">
        <v>0</v>
      </c>
      <c r="K124" s="213">
        <f t="shared" si="11"/>
        <v>0</v>
      </c>
      <c r="L124" s="214">
        <v>32</v>
      </c>
      <c r="M124" s="215" t="s">
        <v>38</v>
      </c>
    </row>
    <row r="125" spans="1:13" s="206" customFormat="1" ht="24" customHeight="1">
      <c r="A125" s="198" t="s">
        <v>411</v>
      </c>
      <c r="B125" s="227" t="s">
        <v>412</v>
      </c>
      <c r="C125" s="199" t="s">
        <v>413</v>
      </c>
      <c r="D125" s="198" t="s">
        <v>105</v>
      </c>
      <c r="E125" s="200">
        <v>332.35</v>
      </c>
      <c r="F125" s="201"/>
      <c r="G125" s="202"/>
      <c r="H125" s="203">
        <v>0.00036</v>
      </c>
      <c r="I125" s="204">
        <f t="shared" si="10"/>
        <v>0.11964600000000002</v>
      </c>
      <c r="J125" s="203">
        <v>0</v>
      </c>
      <c r="K125" s="204">
        <f t="shared" si="11"/>
        <v>0</v>
      </c>
      <c r="L125" s="205">
        <v>16</v>
      </c>
      <c r="M125" s="206" t="s">
        <v>38</v>
      </c>
    </row>
    <row r="126" spans="1:13" s="206" customFormat="1" ht="24" customHeight="1">
      <c r="A126" s="207" t="s">
        <v>414</v>
      </c>
      <c r="B126" s="228" t="s">
        <v>415</v>
      </c>
      <c r="C126" s="208" t="s">
        <v>416</v>
      </c>
      <c r="D126" s="207" t="s">
        <v>105</v>
      </c>
      <c r="E126" s="209">
        <v>382.203</v>
      </c>
      <c r="F126" s="210"/>
      <c r="G126" s="211"/>
      <c r="H126" s="212">
        <v>0.0061</v>
      </c>
      <c r="I126" s="213">
        <f t="shared" si="10"/>
        <v>2.3314383</v>
      </c>
      <c r="J126" s="212">
        <v>0</v>
      </c>
      <c r="K126" s="213">
        <f t="shared" si="11"/>
        <v>0</v>
      </c>
      <c r="L126" s="214">
        <v>32</v>
      </c>
      <c r="M126" s="215" t="s">
        <v>38</v>
      </c>
    </row>
    <row r="127" spans="1:13" s="206" customFormat="1" ht="13.5" customHeight="1">
      <c r="A127" s="198" t="s">
        <v>417</v>
      </c>
      <c r="B127" s="227" t="s">
        <v>418</v>
      </c>
      <c r="C127" s="199" t="s">
        <v>419</v>
      </c>
      <c r="D127" s="198" t="s">
        <v>105</v>
      </c>
      <c r="E127" s="200">
        <v>201.101</v>
      </c>
      <c r="F127" s="201"/>
      <c r="G127" s="202"/>
      <c r="H127" s="203">
        <v>0.005</v>
      </c>
      <c r="I127" s="204">
        <f t="shared" si="10"/>
        <v>1.005505</v>
      </c>
      <c r="J127" s="203">
        <v>0</v>
      </c>
      <c r="K127" s="204">
        <f t="shared" si="11"/>
        <v>0</v>
      </c>
      <c r="L127" s="205">
        <v>16</v>
      </c>
      <c r="M127" s="206" t="s">
        <v>38</v>
      </c>
    </row>
    <row r="128" spans="1:13" s="206" customFormat="1" ht="13.5" customHeight="1">
      <c r="A128" s="198" t="s">
        <v>420</v>
      </c>
      <c r="B128" s="227" t="s">
        <v>421</v>
      </c>
      <c r="C128" s="199" t="s">
        <v>422</v>
      </c>
      <c r="D128" s="198" t="s">
        <v>105</v>
      </c>
      <c r="E128" s="200">
        <v>158.081</v>
      </c>
      <c r="F128" s="201"/>
      <c r="G128" s="202"/>
      <c r="H128" s="203">
        <v>0.005</v>
      </c>
      <c r="I128" s="204">
        <f t="shared" si="10"/>
        <v>0.7904049999999999</v>
      </c>
      <c r="J128" s="203">
        <v>0</v>
      </c>
      <c r="K128" s="204">
        <f t="shared" si="11"/>
        <v>0</v>
      </c>
      <c r="L128" s="205">
        <v>16</v>
      </c>
      <c r="M128" s="206" t="s">
        <v>38</v>
      </c>
    </row>
    <row r="129" spans="1:13" s="206" customFormat="1" ht="24" customHeight="1">
      <c r="A129" s="198" t="s">
        <v>423</v>
      </c>
      <c r="B129" s="227" t="s">
        <v>424</v>
      </c>
      <c r="C129" s="199" t="s">
        <v>425</v>
      </c>
      <c r="D129" s="198" t="s">
        <v>142</v>
      </c>
      <c r="E129" s="200">
        <v>862.26</v>
      </c>
      <c r="F129" s="201"/>
      <c r="G129" s="202"/>
      <c r="H129" s="203">
        <v>0</v>
      </c>
      <c r="I129" s="204">
        <f t="shared" si="10"/>
        <v>0</v>
      </c>
      <c r="J129" s="203">
        <v>0</v>
      </c>
      <c r="K129" s="204">
        <f t="shared" si="11"/>
        <v>0</v>
      </c>
      <c r="L129" s="205">
        <v>16</v>
      </c>
      <c r="M129" s="206" t="s">
        <v>38</v>
      </c>
    </row>
    <row r="130" spans="1:13" s="206" customFormat="1" ht="13.5" customHeight="1">
      <c r="A130" s="198" t="s">
        <v>426</v>
      </c>
      <c r="B130" s="227" t="s">
        <v>427</v>
      </c>
      <c r="C130" s="199" t="s">
        <v>428</v>
      </c>
      <c r="D130" s="198" t="s">
        <v>105</v>
      </c>
      <c r="E130" s="200">
        <v>311.728</v>
      </c>
      <c r="F130" s="201"/>
      <c r="G130" s="202"/>
      <c r="H130" s="203">
        <v>0</v>
      </c>
      <c r="I130" s="204">
        <f t="shared" si="10"/>
        <v>0</v>
      </c>
      <c r="J130" s="203">
        <v>0</v>
      </c>
      <c r="K130" s="204">
        <f t="shared" si="11"/>
        <v>0</v>
      </c>
      <c r="L130" s="205">
        <v>16</v>
      </c>
      <c r="M130" s="206" t="s">
        <v>38</v>
      </c>
    </row>
    <row r="131" spans="1:13" s="206" customFormat="1" ht="13.5" customHeight="1">
      <c r="A131" s="207" t="s">
        <v>429</v>
      </c>
      <c r="B131" s="228" t="s">
        <v>430</v>
      </c>
      <c r="C131" s="208" t="s">
        <v>431</v>
      </c>
      <c r="D131" s="207" t="s">
        <v>105</v>
      </c>
      <c r="E131" s="209">
        <v>358.487</v>
      </c>
      <c r="F131" s="210"/>
      <c r="G131" s="211"/>
      <c r="H131" s="212">
        <v>0.0019</v>
      </c>
      <c r="I131" s="213">
        <f t="shared" si="10"/>
        <v>0.6811253</v>
      </c>
      <c r="J131" s="212">
        <v>0</v>
      </c>
      <c r="K131" s="213">
        <f t="shared" si="11"/>
        <v>0</v>
      </c>
      <c r="L131" s="214">
        <v>32</v>
      </c>
      <c r="M131" s="215" t="s">
        <v>38</v>
      </c>
    </row>
    <row r="132" spans="1:13" s="206" customFormat="1" ht="13.5" customHeight="1">
      <c r="A132" s="198" t="s">
        <v>432</v>
      </c>
      <c r="B132" s="227" t="s">
        <v>433</v>
      </c>
      <c r="C132" s="199" t="s">
        <v>434</v>
      </c>
      <c r="D132" s="198" t="s">
        <v>142</v>
      </c>
      <c r="E132" s="200">
        <v>117.78</v>
      </c>
      <c r="F132" s="201"/>
      <c r="G132" s="202"/>
      <c r="H132" s="203">
        <v>0.0025</v>
      </c>
      <c r="I132" s="204">
        <f t="shared" si="10"/>
        <v>0.29445</v>
      </c>
      <c r="J132" s="203">
        <v>0</v>
      </c>
      <c r="K132" s="204">
        <f t="shared" si="11"/>
        <v>0</v>
      </c>
      <c r="L132" s="205">
        <v>16</v>
      </c>
      <c r="M132" s="206" t="s">
        <v>38</v>
      </c>
    </row>
    <row r="133" spans="1:13" s="206" customFormat="1" ht="13.5" customHeight="1">
      <c r="A133" s="198" t="s">
        <v>435</v>
      </c>
      <c r="B133" s="227" t="s">
        <v>436</v>
      </c>
      <c r="C133" s="199" t="s">
        <v>437</v>
      </c>
      <c r="D133" s="198" t="s">
        <v>105</v>
      </c>
      <c r="E133" s="200">
        <v>60.2</v>
      </c>
      <c r="F133" s="201"/>
      <c r="G133" s="202"/>
      <c r="H133" s="203">
        <v>0.0025</v>
      </c>
      <c r="I133" s="204">
        <f t="shared" si="10"/>
        <v>0.15050000000000002</v>
      </c>
      <c r="J133" s="203">
        <v>0</v>
      </c>
      <c r="K133" s="204">
        <f t="shared" si="11"/>
        <v>0</v>
      </c>
      <c r="L133" s="205">
        <v>16</v>
      </c>
      <c r="M133" s="206" t="s">
        <v>38</v>
      </c>
    </row>
    <row r="134" spans="1:13" s="206" customFormat="1" ht="13.5" customHeight="1">
      <c r="A134" s="198" t="s">
        <v>438</v>
      </c>
      <c r="B134" s="227" t="s">
        <v>439</v>
      </c>
      <c r="C134" s="199" t="s">
        <v>440</v>
      </c>
      <c r="D134" s="198" t="s">
        <v>121</v>
      </c>
      <c r="E134" s="200">
        <v>7.366</v>
      </c>
      <c r="F134" s="201"/>
      <c r="G134" s="202"/>
      <c r="H134" s="203">
        <v>0</v>
      </c>
      <c r="I134" s="204">
        <f t="shared" si="10"/>
        <v>0</v>
      </c>
      <c r="J134" s="203">
        <v>0</v>
      </c>
      <c r="K134" s="204">
        <f t="shared" si="11"/>
        <v>0</v>
      </c>
      <c r="L134" s="205">
        <v>16</v>
      </c>
      <c r="M134" s="206" t="s">
        <v>38</v>
      </c>
    </row>
    <row r="135" spans="1:13" s="195" customFormat="1" ht="12.75" customHeight="1">
      <c r="A135" s="191"/>
      <c r="B135" s="192" t="s">
        <v>441</v>
      </c>
      <c r="C135" s="192" t="s">
        <v>442</v>
      </c>
      <c r="D135" s="191"/>
      <c r="E135" s="191"/>
      <c r="F135" s="193"/>
      <c r="G135" s="194"/>
      <c r="I135" s="196">
        <f>SUM(I136:I144)</f>
        <v>6.253545</v>
      </c>
      <c r="K135" s="196">
        <f>SUM(K136:K144)</f>
        <v>1.9359899999999999</v>
      </c>
      <c r="M135" s="197" t="s">
        <v>36</v>
      </c>
    </row>
    <row r="136" spans="1:13" s="206" customFormat="1" ht="24" customHeight="1">
      <c r="A136" s="198" t="s">
        <v>443</v>
      </c>
      <c r="B136" s="227" t="s">
        <v>444</v>
      </c>
      <c r="C136" s="199" t="s">
        <v>445</v>
      </c>
      <c r="D136" s="198" t="s">
        <v>105</v>
      </c>
      <c r="E136" s="200">
        <v>0.56</v>
      </c>
      <c r="F136" s="201"/>
      <c r="G136" s="202"/>
      <c r="H136" s="203">
        <v>0.006</v>
      </c>
      <c r="I136" s="204">
        <f aca="true" t="shared" si="12" ref="I136:I144">E136*H136</f>
        <v>0.0033600000000000006</v>
      </c>
      <c r="J136" s="203">
        <v>0</v>
      </c>
      <c r="K136" s="204">
        <f aca="true" t="shared" si="13" ref="K136:K144">E136*J136</f>
        <v>0</v>
      </c>
      <c r="L136" s="205">
        <v>16</v>
      </c>
      <c r="M136" s="206" t="s">
        <v>38</v>
      </c>
    </row>
    <row r="137" spans="1:13" s="206" customFormat="1" ht="13.5" customHeight="1">
      <c r="A137" s="207" t="s">
        <v>446</v>
      </c>
      <c r="B137" s="228" t="s">
        <v>447</v>
      </c>
      <c r="C137" s="208" t="s">
        <v>448</v>
      </c>
      <c r="D137" s="207" t="s">
        <v>105</v>
      </c>
      <c r="E137" s="209">
        <v>0.571</v>
      </c>
      <c r="F137" s="210"/>
      <c r="G137" s="211"/>
      <c r="H137" s="212">
        <v>0.0024</v>
      </c>
      <c r="I137" s="213">
        <f t="shared" si="12"/>
        <v>0.0013703999999999997</v>
      </c>
      <c r="J137" s="212">
        <v>0</v>
      </c>
      <c r="K137" s="213">
        <f t="shared" si="13"/>
        <v>0</v>
      </c>
      <c r="L137" s="214">
        <v>32</v>
      </c>
      <c r="M137" s="215" t="s">
        <v>38</v>
      </c>
    </row>
    <row r="138" spans="1:13" s="206" customFormat="1" ht="24" customHeight="1">
      <c r="A138" s="198" t="s">
        <v>449</v>
      </c>
      <c r="B138" s="227" t="s">
        <v>450</v>
      </c>
      <c r="C138" s="199" t="s">
        <v>451</v>
      </c>
      <c r="D138" s="198" t="s">
        <v>105</v>
      </c>
      <c r="E138" s="200">
        <v>30.61</v>
      </c>
      <c r="F138" s="201"/>
      <c r="G138" s="202"/>
      <c r="H138" s="203">
        <v>0.003</v>
      </c>
      <c r="I138" s="204">
        <f t="shared" si="12"/>
        <v>0.09183</v>
      </c>
      <c r="J138" s="203">
        <v>0</v>
      </c>
      <c r="K138" s="204">
        <f t="shared" si="13"/>
        <v>0</v>
      </c>
      <c r="L138" s="205">
        <v>16</v>
      </c>
      <c r="M138" s="206" t="s">
        <v>38</v>
      </c>
    </row>
    <row r="139" spans="1:13" s="206" customFormat="1" ht="13.5" customHeight="1">
      <c r="A139" s="207" t="s">
        <v>452</v>
      </c>
      <c r="B139" s="228" t="s">
        <v>453</v>
      </c>
      <c r="C139" s="208" t="s">
        <v>454</v>
      </c>
      <c r="D139" s="207" t="s">
        <v>105</v>
      </c>
      <c r="E139" s="209">
        <v>31.222</v>
      </c>
      <c r="F139" s="210"/>
      <c r="G139" s="211"/>
      <c r="H139" s="212">
        <v>0.004</v>
      </c>
      <c r="I139" s="213">
        <f t="shared" si="12"/>
        <v>0.12488800000000001</v>
      </c>
      <c r="J139" s="212">
        <v>0</v>
      </c>
      <c r="K139" s="213">
        <f t="shared" si="13"/>
        <v>0</v>
      </c>
      <c r="L139" s="214">
        <v>32</v>
      </c>
      <c r="M139" s="215" t="s">
        <v>38</v>
      </c>
    </row>
    <row r="140" spans="1:13" s="206" customFormat="1" ht="24" customHeight="1">
      <c r="A140" s="198" t="s">
        <v>455</v>
      </c>
      <c r="B140" s="227" t="s">
        <v>456</v>
      </c>
      <c r="C140" s="199" t="s">
        <v>457</v>
      </c>
      <c r="D140" s="198" t="s">
        <v>105</v>
      </c>
      <c r="E140" s="200">
        <v>79.02</v>
      </c>
      <c r="F140" s="201"/>
      <c r="G140" s="202"/>
      <c r="H140" s="203">
        <v>0</v>
      </c>
      <c r="I140" s="204">
        <f t="shared" si="12"/>
        <v>0</v>
      </c>
      <c r="J140" s="203">
        <v>0.0245</v>
      </c>
      <c r="K140" s="204">
        <f t="shared" si="13"/>
        <v>1.9359899999999999</v>
      </c>
      <c r="L140" s="205">
        <v>16</v>
      </c>
      <c r="M140" s="206" t="s">
        <v>38</v>
      </c>
    </row>
    <row r="141" spans="1:13" s="206" customFormat="1" ht="13.5" customHeight="1">
      <c r="A141" s="198" t="s">
        <v>458</v>
      </c>
      <c r="B141" s="227" t="s">
        <v>459</v>
      </c>
      <c r="C141" s="199" t="s">
        <v>460</v>
      </c>
      <c r="D141" s="198" t="s">
        <v>105</v>
      </c>
      <c r="E141" s="200">
        <v>776.02</v>
      </c>
      <c r="F141" s="201"/>
      <c r="G141" s="202"/>
      <c r="H141" s="203">
        <v>0.00058</v>
      </c>
      <c r="I141" s="204">
        <f t="shared" si="12"/>
        <v>0.4500916</v>
      </c>
      <c r="J141" s="203">
        <v>0</v>
      </c>
      <c r="K141" s="204">
        <f t="shared" si="13"/>
        <v>0</v>
      </c>
      <c r="L141" s="205">
        <v>16</v>
      </c>
      <c r="M141" s="206" t="s">
        <v>38</v>
      </c>
    </row>
    <row r="142" spans="1:13" s="206" customFormat="1" ht="13.5" customHeight="1">
      <c r="A142" s="207" t="s">
        <v>461</v>
      </c>
      <c r="B142" s="228" t="s">
        <v>462</v>
      </c>
      <c r="C142" s="208" t="s">
        <v>463</v>
      </c>
      <c r="D142" s="207" t="s">
        <v>105</v>
      </c>
      <c r="E142" s="209">
        <v>791.54</v>
      </c>
      <c r="F142" s="210"/>
      <c r="G142" s="211"/>
      <c r="H142" s="212">
        <v>0.007</v>
      </c>
      <c r="I142" s="213">
        <f t="shared" si="12"/>
        <v>5.54078</v>
      </c>
      <c r="J142" s="212">
        <v>0</v>
      </c>
      <c r="K142" s="213">
        <f t="shared" si="13"/>
        <v>0</v>
      </c>
      <c r="L142" s="214">
        <v>32</v>
      </c>
      <c r="M142" s="215" t="s">
        <v>38</v>
      </c>
    </row>
    <row r="143" spans="1:13" s="206" customFormat="1" ht="24" customHeight="1">
      <c r="A143" s="198" t="s">
        <v>464</v>
      </c>
      <c r="B143" s="227" t="s">
        <v>465</v>
      </c>
      <c r="C143" s="199" t="s">
        <v>466</v>
      </c>
      <c r="D143" s="198" t="s">
        <v>105</v>
      </c>
      <c r="E143" s="200">
        <v>8.245</v>
      </c>
      <c r="F143" s="201"/>
      <c r="G143" s="202"/>
      <c r="H143" s="203">
        <v>0.005</v>
      </c>
      <c r="I143" s="204">
        <f t="shared" si="12"/>
        <v>0.041225</v>
      </c>
      <c r="J143" s="203">
        <v>0</v>
      </c>
      <c r="K143" s="204">
        <f t="shared" si="13"/>
        <v>0</v>
      </c>
      <c r="L143" s="205">
        <v>16</v>
      </c>
      <c r="M143" s="206" t="s">
        <v>38</v>
      </c>
    </row>
    <row r="144" spans="1:13" s="206" customFormat="1" ht="13.5" customHeight="1">
      <c r="A144" s="198" t="s">
        <v>467</v>
      </c>
      <c r="B144" s="227" t="s">
        <v>468</v>
      </c>
      <c r="C144" s="199" t="s">
        <v>469</v>
      </c>
      <c r="D144" s="198" t="s">
        <v>121</v>
      </c>
      <c r="E144" s="200">
        <v>6.254</v>
      </c>
      <c r="F144" s="201"/>
      <c r="G144" s="202"/>
      <c r="H144" s="203">
        <v>0</v>
      </c>
      <c r="I144" s="204">
        <f t="shared" si="12"/>
        <v>0</v>
      </c>
      <c r="J144" s="203">
        <v>0</v>
      </c>
      <c r="K144" s="204">
        <f t="shared" si="13"/>
        <v>0</v>
      </c>
      <c r="L144" s="205">
        <v>16</v>
      </c>
      <c r="M144" s="206" t="s">
        <v>38</v>
      </c>
    </row>
    <row r="145" spans="1:13" s="195" customFormat="1" ht="12.75" customHeight="1">
      <c r="A145" s="191"/>
      <c r="B145" s="192" t="s">
        <v>470</v>
      </c>
      <c r="C145" s="192" t="s">
        <v>471</v>
      </c>
      <c r="D145" s="191"/>
      <c r="E145" s="191"/>
      <c r="F145" s="193"/>
      <c r="G145" s="194"/>
      <c r="I145" s="196">
        <f>SUM(I146:I160)</f>
        <v>15.200564240000002</v>
      </c>
      <c r="K145" s="196">
        <f>SUM(K146:K160)</f>
        <v>0.35568</v>
      </c>
      <c r="M145" s="197" t="s">
        <v>36</v>
      </c>
    </row>
    <row r="146" spans="1:13" s="206" customFormat="1" ht="13.5" customHeight="1">
      <c r="A146" s="198" t="s">
        <v>472</v>
      </c>
      <c r="B146" s="227" t="s">
        <v>473</v>
      </c>
      <c r="C146" s="199" t="s">
        <v>474</v>
      </c>
      <c r="D146" s="198" t="s">
        <v>105</v>
      </c>
      <c r="E146" s="200">
        <v>3.99</v>
      </c>
      <c r="F146" s="201"/>
      <c r="G146" s="202"/>
      <c r="H146" s="203">
        <v>0.01423</v>
      </c>
      <c r="I146" s="204">
        <f aca="true" t="shared" si="14" ref="I146:I160">E146*H146</f>
        <v>0.0567777</v>
      </c>
      <c r="J146" s="203">
        <v>0</v>
      </c>
      <c r="K146" s="204">
        <f aca="true" t="shared" si="15" ref="K146:K160">E146*J146</f>
        <v>0</v>
      </c>
      <c r="L146" s="205">
        <v>16</v>
      </c>
      <c r="M146" s="206" t="s">
        <v>38</v>
      </c>
    </row>
    <row r="147" spans="1:13" s="206" customFormat="1" ht="24" customHeight="1">
      <c r="A147" s="198" t="s">
        <v>475</v>
      </c>
      <c r="B147" s="227" t="s">
        <v>476</v>
      </c>
      <c r="C147" s="199" t="s">
        <v>477</v>
      </c>
      <c r="D147" s="198" t="s">
        <v>105</v>
      </c>
      <c r="E147" s="200">
        <v>643.02</v>
      </c>
      <c r="F147" s="201"/>
      <c r="G147" s="202"/>
      <c r="H147" s="203">
        <v>0</v>
      </c>
      <c r="I147" s="204">
        <f t="shared" si="14"/>
        <v>0</v>
      </c>
      <c r="J147" s="203">
        <v>0</v>
      </c>
      <c r="K147" s="204">
        <f t="shared" si="15"/>
        <v>0</v>
      </c>
      <c r="L147" s="205">
        <v>16</v>
      </c>
      <c r="M147" s="206" t="s">
        <v>38</v>
      </c>
    </row>
    <row r="148" spans="1:13" s="206" customFormat="1" ht="13.5" customHeight="1">
      <c r="A148" s="207" t="s">
        <v>478</v>
      </c>
      <c r="B148" s="228" t="s">
        <v>479</v>
      </c>
      <c r="C148" s="208" t="s">
        <v>480</v>
      </c>
      <c r="D148" s="207" t="s">
        <v>107</v>
      </c>
      <c r="E148" s="209">
        <v>17.683</v>
      </c>
      <c r="F148" s="210"/>
      <c r="G148" s="211"/>
      <c r="H148" s="212">
        <v>0.55</v>
      </c>
      <c r="I148" s="213">
        <f t="shared" si="14"/>
        <v>9.72565</v>
      </c>
      <c r="J148" s="212">
        <v>0</v>
      </c>
      <c r="K148" s="213">
        <f t="shared" si="15"/>
        <v>0</v>
      </c>
      <c r="L148" s="214">
        <v>32</v>
      </c>
      <c r="M148" s="215" t="s">
        <v>38</v>
      </c>
    </row>
    <row r="149" spans="1:13" s="206" customFormat="1" ht="13.5" customHeight="1">
      <c r="A149" s="198" t="s">
        <v>481</v>
      </c>
      <c r="B149" s="227" t="s">
        <v>482</v>
      </c>
      <c r="C149" s="199" t="s">
        <v>483</v>
      </c>
      <c r="D149" s="198" t="s">
        <v>105</v>
      </c>
      <c r="E149" s="200">
        <v>23.712</v>
      </c>
      <c r="F149" s="201"/>
      <c r="G149" s="202"/>
      <c r="H149" s="203">
        <v>0</v>
      </c>
      <c r="I149" s="204">
        <f t="shared" si="14"/>
        <v>0</v>
      </c>
      <c r="J149" s="203">
        <v>0.015</v>
      </c>
      <c r="K149" s="204">
        <f t="shared" si="15"/>
        <v>0.35568</v>
      </c>
      <c r="L149" s="205">
        <v>16</v>
      </c>
      <c r="M149" s="206" t="s">
        <v>38</v>
      </c>
    </row>
    <row r="150" spans="1:13" s="206" customFormat="1" ht="24" customHeight="1">
      <c r="A150" s="198" t="s">
        <v>484</v>
      </c>
      <c r="B150" s="227" t="s">
        <v>485</v>
      </c>
      <c r="C150" s="199" t="s">
        <v>486</v>
      </c>
      <c r="D150" s="198" t="s">
        <v>105</v>
      </c>
      <c r="E150" s="200">
        <v>643.02</v>
      </c>
      <c r="F150" s="201"/>
      <c r="G150" s="202"/>
      <c r="H150" s="203">
        <v>0</v>
      </c>
      <c r="I150" s="204">
        <f t="shared" si="14"/>
        <v>0</v>
      </c>
      <c r="J150" s="203">
        <v>0</v>
      </c>
      <c r="K150" s="204">
        <f t="shared" si="15"/>
        <v>0</v>
      </c>
      <c r="L150" s="205">
        <v>16</v>
      </c>
      <c r="M150" s="206" t="s">
        <v>38</v>
      </c>
    </row>
    <row r="151" spans="1:13" s="206" customFormat="1" ht="13.5" customHeight="1">
      <c r="A151" s="207" t="s">
        <v>487</v>
      </c>
      <c r="B151" s="228" t="s">
        <v>488</v>
      </c>
      <c r="C151" s="208" t="s">
        <v>489</v>
      </c>
      <c r="D151" s="207" t="s">
        <v>107</v>
      </c>
      <c r="E151" s="209">
        <v>2.268</v>
      </c>
      <c r="F151" s="210"/>
      <c r="G151" s="211"/>
      <c r="H151" s="212">
        <v>0.55</v>
      </c>
      <c r="I151" s="213">
        <f t="shared" si="14"/>
        <v>1.2474</v>
      </c>
      <c r="J151" s="212">
        <v>0</v>
      </c>
      <c r="K151" s="213">
        <f t="shared" si="15"/>
        <v>0</v>
      </c>
      <c r="L151" s="214">
        <v>32</v>
      </c>
      <c r="M151" s="215" t="s">
        <v>38</v>
      </c>
    </row>
    <row r="152" spans="1:13" s="206" customFormat="1" ht="13.5" customHeight="1">
      <c r="A152" s="198" t="s">
        <v>490</v>
      </c>
      <c r="B152" s="227" t="s">
        <v>491</v>
      </c>
      <c r="C152" s="199" t="s">
        <v>492</v>
      </c>
      <c r="D152" s="198" t="s">
        <v>107</v>
      </c>
      <c r="E152" s="200">
        <v>23.044</v>
      </c>
      <c r="F152" s="201"/>
      <c r="G152" s="202"/>
      <c r="H152" s="203">
        <v>0.02431</v>
      </c>
      <c r="I152" s="204">
        <f t="shared" si="14"/>
        <v>0.56019964</v>
      </c>
      <c r="J152" s="203">
        <v>0</v>
      </c>
      <c r="K152" s="204">
        <f t="shared" si="15"/>
        <v>0</v>
      </c>
      <c r="L152" s="205">
        <v>16</v>
      </c>
      <c r="M152" s="206" t="s">
        <v>38</v>
      </c>
    </row>
    <row r="153" spans="1:13" s="206" customFormat="1" ht="24" customHeight="1">
      <c r="A153" s="198" t="s">
        <v>493</v>
      </c>
      <c r="B153" s="227" t="s">
        <v>494</v>
      </c>
      <c r="C153" s="199" t="s">
        <v>495</v>
      </c>
      <c r="D153" s="198" t="s">
        <v>20</v>
      </c>
      <c r="E153" s="200">
        <v>1021</v>
      </c>
      <c r="F153" s="201"/>
      <c r="G153" s="202"/>
      <c r="H153" s="203">
        <v>0</v>
      </c>
      <c r="I153" s="204">
        <f t="shared" si="14"/>
        <v>0</v>
      </c>
      <c r="J153" s="203">
        <v>0</v>
      </c>
      <c r="K153" s="204">
        <f t="shared" si="15"/>
        <v>0</v>
      </c>
      <c r="L153" s="205">
        <v>16</v>
      </c>
      <c r="M153" s="206" t="s">
        <v>38</v>
      </c>
    </row>
    <row r="154" spans="1:13" s="206" customFormat="1" ht="13.5" customHeight="1">
      <c r="A154" s="207" t="s">
        <v>496</v>
      </c>
      <c r="B154" s="228" t="s">
        <v>497</v>
      </c>
      <c r="C154" s="208" t="s">
        <v>498</v>
      </c>
      <c r="D154" s="207" t="s">
        <v>107</v>
      </c>
      <c r="E154" s="209">
        <v>3.27</v>
      </c>
      <c r="F154" s="210"/>
      <c r="G154" s="211"/>
      <c r="H154" s="212">
        <v>0.55</v>
      </c>
      <c r="I154" s="213">
        <f t="shared" si="14"/>
        <v>1.7985000000000002</v>
      </c>
      <c r="J154" s="212">
        <v>0</v>
      </c>
      <c r="K154" s="213">
        <f t="shared" si="15"/>
        <v>0</v>
      </c>
      <c r="L154" s="214">
        <v>32</v>
      </c>
      <c r="M154" s="215" t="s">
        <v>38</v>
      </c>
    </row>
    <row r="155" spans="1:13" s="206" customFormat="1" ht="13.5" customHeight="1">
      <c r="A155" s="198" t="s">
        <v>499</v>
      </c>
      <c r="B155" s="227" t="s">
        <v>500</v>
      </c>
      <c r="C155" s="199" t="s">
        <v>501</v>
      </c>
      <c r="D155" s="198" t="s">
        <v>107</v>
      </c>
      <c r="E155" s="200">
        <v>3.27</v>
      </c>
      <c r="F155" s="201"/>
      <c r="G155" s="202"/>
      <c r="H155" s="203">
        <v>0.02447</v>
      </c>
      <c r="I155" s="204">
        <f t="shared" si="14"/>
        <v>0.0800169</v>
      </c>
      <c r="J155" s="203">
        <v>0</v>
      </c>
      <c r="K155" s="204">
        <f t="shared" si="15"/>
        <v>0</v>
      </c>
      <c r="L155" s="205">
        <v>16</v>
      </c>
      <c r="M155" s="206" t="s">
        <v>38</v>
      </c>
    </row>
    <row r="156" spans="1:13" s="206" customFormat="1" ht="24" customHeight="1">
      <c r="A156" s="198" t="s">
        <v>502</v>
      </c>
      <c r="B156" s="227" t="s">
        <v>503</v>
      </c>
      <c r="C156" s="199" t="s">
        <v>504</v>
      </c>
      <c r="D156" s="198" t="s">
        <v>20</v>
      </c>
      <c r="E156" s="200">
        <v>312.143</v>
      </c>
      <c r="F156" s="201"/>
      <c r="G156" s="202"/>
      <c r="H156" s="203">
        <v>0</v>
      </c>
      <c r="I156" s="204">
        <f t="shared" si="14"/>
        <v>0</v>
      </c>
      <c r="J156" s="203">
        <v>0</v>
      </c>
      <c r="K156" s="204">
        <f t="shared" si="15"/>
        <v>0</v>
      </c>
      <c r="L156" s="205">
        <v>16</v>
      </c>
      <c r="M156" s="206" t="s">
        <v>38</v>
      </c>
    </row>
    <row r="157" spans="1:13" s="206" customFormat="1" ht="13.5" customHeight="1">
      <c r="A157" s="207" t="s">
        <v>505</v>
      </c>
      <c r="B157" s="228" t="s">
        <v>497</v>
      </c>
      <c r="C157" s="208" t="s">
        <v>498</v>
      </c>
      <c r="D157" s="207" t="s">
        <v>107</v>
      </c>
      <c r="E157" s="209">
        <v>1.443</v>
      </c>
      <c r="F157" s="210"/>
      <c r="G157" s="211"/>
      <c r="H157" s="212">
        <v>0.55</v>
      </c>
      <c r="I157" s="213">
        <f t="shared" si="14"/>
        <v>0.7936500000000001</v>
      </c>
      <c r="J157" s="212">
        <v>0</v>
      </c>
      <c r="K157" s="213">
        <f t="shared" si="15"/>
        <v>0</v>
      </c>
      <c r="L157" s="214">
        <v>32</v>
      </c>
      <c r="M157" s="215" t="s">
        <v>38</v>
      </c>
    </row>
    <row r="158" spans="1:13" s="206" customFormat="1" ht="25.5" customHeight="1">
      <c r="A158" s="207" t="s">
        <v>506</v>
      </c>
      <c r="B158" s="228" t="s">
        <v>507</v>
      </c>
      <c r="C158" s="208" t="s">
        <v>508</v>
      </c>
      <c r="D158" s="207" t="s">
        <v>107</v>
      </c>
      <c r="E158" s="209">
        <v>1.65</v>
      </c>
      <c r="F158" s="210"/>
      <c r="G158" s="211"/>
      <c r="H158" s="212">
        <v>0.55</v>
      </c>
      <c r="I158" s="213">
        <f t="shared" si="14"/>
        <v>0.9075</v>
      </c>
      <c r="J158" s="212">
        <v>0</v>
      </c>
      <c r="K158" s="213">
        <f t="shared" si="15"/>
        <v>0</v>
      </c>
      <c r="L158" s="214">
        <v>32</v>
      </c>
      <c r="M158" s="215" t="s">
        <v>38</v>
      </c>
    </row>
    <row r="159" spans="1:13" s="206" customFormat="1" ht="24" customHeight="1">
      <c r="A159" s="198" t="s">
        <v>509</v>
      </c>
      <c r="B159" s="227" t="s">
        <v>510</v>
      </c>
      <c r="C159" s="199" t="s">
        <v>511</v>
      </c>
      <c r="D159" s="198" t="s">
        <v>20</v>
      </c>
      <c r="E159" s="200">
        <v>30.87</v>
      </c>
      <c r="F159" s="201"/>
      <c r="G159" s="202"/>
      <c r="H159" s="203">
        <v>0.001</v>
      </c>
      <c r="I159" s="204">
        <f t="shared" si="14"/>
        <v>0.03087</v>
      </c>
      <c r="J159" s="203">
        <v>0</v>
      </c>
      <c r="K159" s="204">
        <f t="shared" si="15"/>
        <v>0</v>
      </c>
      <c r="L159" s="205">
        <v>16</v>
      </c>
      <c r="M159" s="206" t="s">
        <v>38</v>
      </c>
    </row>
    <row r="160" spans="1:13" s="206" customFormat="1" ht="13.5" customHeight="1">
      <c r="A160" s="198" t="s">
        <v>512</v>
      </c>
      <c r="B160" s="227" t="s">
        <v>513</v>
      </c>
      <c r="C160" s="199" t="s">
        <v>514</v>
      </c>
      <c r="D160" s="198" t="s">
        <v>121</v>
      </c>
      <c r="E160" s="200">
        <v>15.201</v>
      </c>
      <c r="F160" s="201"/>
      <c r="G160" s="202"/>
      <c r="H160" s="203">
        <v>0</v>
      </c>
      <c r="I160" s="204">
        <f t="shared" si="14"/>
        <v>0</v>
      </c>
      <c r="J160" s="203">
        <v>0</v>
      </c>
      <c r="K160" s="204">
        <f t="shared" si="15"/>
        <v>0</v>
      </c>
      <c r="L160" s="205">
        <v>16</v>
      </c>
      <c r="M160" s="206" t="s">
        <v>38</v>
      </c>
    </row>
    <row r="161" spans="1:13" s="195" customFormat="1" ht="12.75" customHeight="1">
      <c r="A161" s="191"/>
      <c r="B161" s="192" t="s">
        <v>515</v>
      </c>
      <c r="C161" s="192" t="s">
        <v>516</v>
      </c>
      <c r="D161" s="191"/>
      <c r="E161" s="191"/>
      <c r="F161" s="193"/>
      <c r="G161" s="194"/>
      <c r="I161" s="196">
        <f>SUM(I162:I164)</f>
        <v>0.26334</v>
      </c>
      <c r="K161" s="196">
        <f>SUM(K162:K164)</f>
        <v>0.36225</v>
      </c>
      <c r="M161" s="197" t="s">
        <v>36</v>
      </c>
    </row>
    <row r="162" spans="1:13" s="206" customFormat="1" ht="13.5" customHeight="1">
      <c r="A162" s="198" t="s">
        <v>517</v>
      </c>
      <c r="B162" s="227" t="s">
        <v>518</v>
      </c>
      <c r="C162" s="199" t="s">
        <v>519</v>
      </c>
      <c r="D162" s="198" t="s">
        <v>105</v>
      </c>
      <c r="E162" s="200">
        <v>21</v>
      </c>
      <c r="F162" s="201"/>
      <c r="G162" s="202"/>
      <c r="H162" s="203">
        <v>0.01254</v>
      </c>
      <c r="I162" s="204">
        <f>E162*H162</f>
        <v>0.26334</v>
      </c>
      <c r="J162" s="203">
        <v>0</v>
      </c>
      <c r="K162" s="204">
        <f>E162*J162</f>
        <v>0</v>
      </c>
      <c r="L162" s="205">
        <v>16</v>
      </c>
      <c r="M162" s="206" t="s">
        <v>38</v>
      </c>
    </row>
    <row r="163" spans="1:13" s="206" customFormat="1" ht="24" customHeight="1">
      <c r="A163" s="198" t="s">
        <v>520</v>
      </c>
      <c r="B163" s="227" t="s">
        <v>521</v>
      </c>
      <c r="C163" s="199" t="s">
        <v>522</v>
      </c>
      <c r="D163" s="198" t="s">
        <v>105</v>
      </c>
      <c r="E163" s="200">
        <v>21</v>
      </c>
      <c r="F163" s="201"/>
      <c r="G163" s="202"/>
      <c r="H163" s="203">
        <v>0</v>
      </c>
      <c r="I163" s="204">
        <f>E163*H163</f>
        <v>0</v>
      </c>
      <c r="J163" s="203">
        <v>0.01725</v>
      </c>
      <c r="K163" s="204">
        <f>E163*J163</f>
        <v>0.36225</v>
      </c>
      <c r="L163" s="205">
        <v>16</v>
      </c>
      <c r="M163" s="206" t="s">
        <v>38</v>
      </c>
    </row>
    <row r="164" spans="1:13" s="206" customFormat="1" ht="13.5" customHeight="1">
      <c r="A164" s="198" t="s">
        <v>523</v>
      </c>
      <c r="B164" s="227" t="s">
        <v>524</v>
      </c>
      <c r="C164" s="199" t="s">
        <v>525</v>
      </c>
      <c r="D164" s="198" t="s">
        <v>121</v>
      </c>
      <c r="E164" s="200">
        <v>0.263</v>
      </c>
      <c r="F164" s="201"/>
      <c r="G164" s="202"/>
      <c r="H164" s="203">
        <v>0</v>
      </c>
      <c r="I164" s="204">
        <f>E164*H164</f>
        <v>0</v>
      </c>
      <c r="J164" s="203">
        <v>0</v>
      </c>
      <c r="K164" s="204">
        <f>E164*J164</f>
        <v>0</v>
      </c>
      <c r="L164" s="205">
        <v>16</v>
      </c>
      <c r="M164" s="206" t="s">
        <v>38</v>
      </c>
    </row>
    <row r="165" spans="1:13" s="195" customFormat="1" ht="12.75" customHeight="1">
      <c r="A165" s="191"/>
      <c r="B165" s="192" t="s">
        <v>526</v>
      </c>
      <c r="C165" s="192" t="s">
        <v>527</v>
      </c>
      <c r="D165" s="191"/>
      <c r="E165" s="191"/>
      <c r="F165" s="193"/>
      <c r="G165" s="194"/>
      <c r="I165" s="196">
        <f>SUM(I166:I200)</f>
        <v>4.28125583</v>
      </c>
      <c r="K165" s="196">
        <f>SUM(K166:K200)</f>
        <v>3.43095258</v>
      </c>
      <c r="M165" s="197" t="s">
        <v>36</v>
      </c>
    </row>
    <row r="166" spans="1:13" s="206" customFormat="1" ht="13.5" customHeight="1">
      <c r="A166" s="198" t="s">
        <v>528</v>
      </c>
      <c r="B166" s="227" t="s">
        <v>529</v>
      </c>
      <c r="C166" s="199" t="s">
        <v>530</v>
      </c>
      <c r="D166" s="198" t="s">
        <v>20</v>
      </c>
      <c r="E166" s="200">
        <v>51.3</v>
      </c>
      <c r="F166" s="201"/>
      <c r="G166" s="202"/>
      <c r="H166" s="203">
        <v>0</v>
      </c>
      <c r="I166" s="204">
        <f aca="true" t="shared" si="16" ref="I166:I200">E166*H166</f>
        <v>0</v>
      </c>
      <c r="J166" s="203">
        <v>0.00175</v>
      </c>
      <c r="K166" s="204">
        <f aca="true" t="shared" si="17" ref="K166:K200">E166*J166</f>
        <v>0.089775</v>
      </c>
      <c r="L166" s="205">
        <v>16</v>
      </c>
      <c r="M166" s="206" t="s">
        <v>38</v>
      </c>
    </row>
    <row r="167" spans="1:13" s="206" customFormat="1" ht="13.5" customHeight="1">
      <c r="A167" s="198" t="s">
        <v>531</v>
      </c>
      <c r="B167" s="227" t="s">
        <v>532</v>
      </c>
      <c r="C167" s="199" t="s">
        <v>533</v>
      </c>
      <c r="D167" s="198" t="s">
        <v>105</v>
      </c>
      <c r="E167" s="200">
        <v>71.259</v>
      </c>
      <c r="F167" s="201"/>
      <c r="G167" s="202"/>
      <c r="H167" s="203">
        <v>0.00777</v>
      </c>
      <c r="I167" s="204">
        <f t="shared" si="16"/>
        <v>0.55368243</v>
      </c>
      <c r="J167" s="203">
        <v>0</v>
      </c>
      <c r="K167" s="204">
        <f t="shared" si="17"/>
        <v>0</v>
      </c>
      <c r="L167" s="205">
        <v>16</v>
      </c>
      <c r="M167" s="206" t="s">
        <v>38</v>
      </c>
    </row>
    <row r="168" spans="1:13" s="206" customFormat="1" ht="25.5" customHeight="1">
      <c r="A168" s="198" t="s">
        <v>534</v>
      </c>
      <c r="B168" s="227" t="s">
        <v>535</v>
      </c>
      <c r="C168" s="199" t="s">
        <v>536</v>
      </c>
      <c r="D168" s="198" t="s">
        <v>105</v>
      </c>
      <c r="E168" s="200">
        <v>111.871</v>
      </c>
      <c r="F168" s="201"/>
      <c r="G168" s="202"/>
      <c r="H168" s="203">
        <v>0.00777</v>
      </c>
      <c r="I168" s="204">
        <f t="shared" si="16"/>
        <v>0.86923767</v>
      </c>
      <c r="J168" s="203">
        <v>0</v>
      </c>
      <c r="K168" s="204">
        <f t="shared" si="17"/>
        <v>0</v>
      </c>
      <c r="L168" s="205">
        <v>16</v>
      </c>
      <c r="M168" s="206" t="s">
        <v>38</v>
      </c>
    </row>
    <row r="169" spans="1:13" s="206" customFormat="1" ht="13.5" customHeight="1">
      <c r="A169" s="198" t="s">
        <v>537</v>
      </c>
      <c r="B169" s="227" t="s">
        <v>538</v>
      </c>
      <c r="C169" s="199" t="s">
        <v>539</v>
      </c>
      <c r="D169" s="198" t="s">
        <v>20</v>
      </c>
      <c r="E169" s="200">
        <v>68.74</v>
      </c>
      <c r="F169" s="201"/>
      <c r="G169" s="202"/>
      <c r="H169" s="203">
        <v>0.00264</v>
      </c>
      <c r="I169" s="204">
        <f t="shared" si="16"/>
        <v>0.18147359999999998</v>
      </c>
      <c r="J169" s="203">
        <v>0</v>
      </c>
      <c r="K169" s="204">
        <f t="shared" si="17"/>
        <v>0</v>
      </c>
      <c r="L169" s="205">
        <v>16</v>
      </c>
      <c r="M169" s="206" t="s">
        <v>38</v>
      </c>
    </row>
    <row r="170" spans="1:13" s="206" customFormat="1" ht="13.5" customHeight="1">
      <c r="A170" s="198" t="s">
        <v>540</v>
      </c>
      <c r="B170" s="227" t="s">
        <v>541</v>
      </c>
      <c r="C170" s="199" t="s">
        <v>542</v>
      </c>
      <c r="D170" s="198" t="s">
        <v>20</v>
      </c>
      <c r="E170" s="200">
        <v>3.3</v>
      </c>
      <c r="F170" s="201"/>
      <c r="G170" s="202"/>
      <c r="H170" s="203">
        <v>0.00362</v>
      </c>
      <c r="I170" s="204">
        <f t="shared" si="16"/>
        <v>0.011946</v>
      </c>
      <c r="J170" s="203">
        <v>0</v>
      </c>
      <c r="K170" s="204">
        <f t="shared" si="17"/>
        <v>0</v>
      </c>
      <c r="L170" s="205">
        <v>16</v>
      </c>
      <c r="M170" s="206" t="s">
        <v>38</v>
      </c>
    </row>
    <row r="171" spans="1:13" s="206" customFormat="1" ht="13.5" customHeight="1">
      <c r="A171" s="198" t="s">
        <v>543</v>
      </c>
      <c r="B171" s="227" t="s">
        <v>544</v>
      </c>
      <c r="C171" s="199" t="s">
        <v>545</v>
      </c>
      <c r="D171" s="198" t="s">
        <v>20</v>
      </c>
      <c r="E171" s="200">
        <v>60.733</v>
      </c>
      <c r="F171" s="201"/>
      <c r="G171" s="202"/>
      <c r="H171" s="203">
        <v>0.00261</v>
      </c>
      <c r="I171" s="204">
        <f t="shared" si="16"/>
        <v>0.15851312999999997</v>
      </c>
      <c r="J171" s="203">
        <v>0</v>
      </c>
      <c r="K171" s="204">
        <f t="shared" si="17"/>
        <v>0</v>
      </c>
      <c r="L171" s="205">
        <v>16</v>
      </c>
      <c r="M171" s="206" t="s">
        <v>38</v>
      </c>
    </row>
    <row r="172" spans="1:13" s="206" customFormat="1" ht="24" customHeight="1">
      <c r="A172" s="198" t="s">
        <v>546</v>
      </c>
      <c r="B172" s="227" t="s">
        <v>547</v>
      </c>
      <c r="C172" s="199" t="s">
        <v>548</v>
      </c>
      <c r="D172" s="198" t="s">
        <v>20</v>
      </c>
      <c r="E172" s="200">
        <v>287.2</v>
      </c>
      <c r="F172" s="201"/>
      <c r="G172" s="202"/>
      <c r="H172" s="203">
        <v>0.00192</v>
      </c>
      <c r="I172" s="204">
        <f t="shared" si="16"/>
        <v>0.551424</v>
      </c>
      <c r="J172" s="203">
        <v>0</v>
      </c>
      <c r="K172" s="204">
        <f t="shared" si="17"/>
        <v>0</v>
      </c>
      <c r="L172" s="205">
        <v>16</v>
      </c>
      <c r="M172" s="206" t="s">
        <v>38</v>
      </c>
    </row>
    <row r="173" spans="1:13" s="206" customFormat="1" ht="24" customHeight="1">
      <c r="A173" s="198" t="s">
        <v>549</v>
      </c>
      <c r="B173" s="227" t="s">
        <v>550</v>
      </c>
      <c r="C173" s="199" t="s">
        <v>551</v>
      </c>
      <c r="D173" s="198" t="s">
        <v>20</v>
      </c>
      <c r="E173" s="200">
        <v>33.3</v>
      </c>
      <c r="F173" s="201"/>
      <c r="G173" s="202"/>
      <c r="H173" s="203">
        <v>0.00195</v>
      </c>
      <c r="I173" s="204">
        <f t="shared" si="16"/>
        <v>0.06493499999999999</v>
      </c>
      <c r="J173" s="203">
        <v>0</v>
      </c>
      <c r="K173" s="204">
        <f t="shared" si="17"/>
        <v>0</v>
      </c>
      <c r="L173" s="205">
        <v>16</v>
      </c>
      <c r="M173" s="206" t="s">
        <v>38</v>
      </c>
    </row>
    <row r="174" spans="1:13" s="206" customFormat="1" ht="24" customHeight="1">
      <c r="A174" s="198" t="s">
        <v>552</v>
      </c>
      <c r="B174" s="227" t="s">
        <v>553</v>
      </c>
      <c r="C174" s="199" t="s">
        <v>554</v>
      </c>
      <c r="D174" s="198" t="s">
        <v>20</v>
      </c>
      <c r="E174" s="200">
        <v>20.5</v>
      </c>
      <c r="F174" s="201"/>
      <c r="G174" s="202"/>
      <c r="H174" s="203">
        <v>0.00236</v>
      </c>
      <c r="I174" s="204">
        <f t="shared" si="16"/>
        <v>0.04838</v>
      </c>
      <c r="J174" s="203">
        <v>0</v>
      </c>
      <c r="K174" s="204">
        <f t="shared" si="17"/>
        <v>0</v>
      </c>
      <c r="L174" s="205">
        <v>16</v>
      </c>
      <c r="M174" s="206" t="s">
        <v>38</v>
      </c>
    </row>
    <row r="175" spans="1:13" s="206" customFormat="1" ht="24" customHeight="1">
      <c r="A175" s="198" t="s">
        <v>555</v>
      </c>
      <c r="B175" s="227" t="s">
        <v>556</v>
      </c>
      <c r="C175" s="199" t="s">
        <v>557</v>
      </c>
      <c r="D175" s="198" t="s">
        <v>105</v>
      </c>
      <c r="E175" s="200">
        <v>46.8</v>
      </c>
      <c r="F175" s="201"/>
      <c r="G175" s="202"/>
      <c r="H175" s="203">
        <v>0.00582</v>
      </c>
      <c r="I175" s="204">
        <f t="shared" si="16"/>
        <v>0.27237599999999995</v>
      </c>
      <c r="J175" s="203">
        <v>0</v>
      </c>
      <c r="K175" s="204">
        <f t="shared" si="17"/>
        <v>0</v>
      </c>
      <c r="L175" s="205">
        <v>16</v>
      </c>
      <c r="M175" s="206" t="s">
        <v>38</v>
      </c>
    </row>
    <row r="176" spans="1:13" s="206" customFormat="1" ht="13.5" customHeight="1">
      <c r="A176" s="198" t="s">
        <v>558</v>
      </c>
      <c r="B176" s="227" t="s">
        <v>559</v>
      </c>
      <c r="C176" s="199" t="s">
        <v>560</v>
      </c>
      <c r="D176" s="198" t="s">
        <v>115</v>
      </c>
      <c r="E176" s="200">
        <v>4</v>
      </c>
      <c r="F176" s="201"/>
      <c r="G176" s="202"/>
      <c r="H176" s="203">
        <v>0.00262</v>
      </c>
      <c r="I176" s="204">
        <f t="shared" si="16"/>
        <v>0.01048</v>
      </c>
      <c r="J176" s="203">
        <v>0</v>
      </c>
      <c r="K176" s="204">
        <f t="shared" si="17"/>
        <v>0</v>
      </c>
      <c r="L176" s="205">
        <v>16</v>
      </c>
      <c r="M176" s="206" t="s">
        <v>38</v>
      </c>
    </row>
    <row r="177" spans="1:13" s="206" customFormat="1" ht="13.5" customHeight="1">
      <c r="A177" s="198" t="s">
        <v>561</v>
      </c>
      <c r="B177" s="227" t="s">
        <v>562</v>
      </c>
      <c r="C177" s="199" t="s">
        <v>563</v>
      </c>
      <c r="D177" s="198" t="s">
        <v>115</v>
      </c>
      <c r="E177" s="200">
        <v>52</v>
      </c>
      <c r="F177" s="201"/>
      <c r="G177" s="202"/>
      <c r="H177" s="203">
        <v>0.01</v>
      </c>
      <c r="I177" s="204">
        <f t="shared" si="16"/>
        <v>0.52</v>
      </c>
      <c r="J177" s="203">
        <v>0</v>
      </c>
      <c r="K177" s="204">
        <f t="shared" si="17"/>
        <v>0</v>
      </c>
      <c r="L177" s="205">
        <v>16</v>
      </c>
      <c r="M177" s="206" t="s">
        <v>38</v>
      </c>
    </row>
    <row r="178" spans="1:13" s="206" customFormat="1" ht="13.5" customHeight="1">
      <c r="A178" s="198" t="s">
        <v>564</v>
      </c>
      <c r="B178" s="227" t="s">
        <v>565</v>
      </c>
      <c r="C178" s="199" t="s">
        <v>566</v>
      </c>
      <c r="D178" s="198" t="s">
        <v>115</v>
      </c>
      <c r="E178" s="200">
        <v>4</v>
      </c>
      <c r="F178" s="201"/>
      <c r="G178" s="202"/>
      <c r="H178" s="203">
        <v>0.00726</v>
      </c>
      <c r="I178" s="204">
        <f t="shared" si="16"/>
        <v>0.02904</v>
      </c>
      <c r="J178" s="203">
        <v>0</v>
      </c>
      <c r="K178" s="204">
        <f t="shared" si="17"/>
        <v>0</v>
      </c>
      <c r="L178" s="205">
        <v>16</v>
      </c>
      <c r="M178" s="206" t="s">
        <v>38</v>
      </c>
    </row>
    <row r="179" spans="1:13" s="206" customFormat="1" ht="13.5" customHeight="1">
      <c r="A179" s="198" t="s">
        <v>567</v>
      </c>
      <c r="B179" s="227" t="s">
        <v>568</v>
      </c>
      <c r="C179" s="199" t="s">
        <v>569</v>
      </c>
      <c r="D179" s="198" t="s">
        <v>20</v>
      </c>
      <c r="E179" s="200">
        <v>44.6</v>
      </c>
      <c r="F179" s="201"/>
      <c r="G179" s="202"/>
      <c r="H179" s="203">
        <v>0.00365</v>
      </c>
      <c r="I179" s="204">
        <f t="shared" si="16"/>
        <v>0.16279000000000002</v>
      </c>
      <c r="J179" s="203">
        <v>0</v>
      </c>
      <c r="K179" s="204">
        <f t="shared" si="17"/>
        <v>0</v>
      </c>
      <c r="L179" s="205">
        <v>16</v>
      </c>
      <c r="M179" s="206" t="s">
        <v>38</v>
      </c>
    </row>
    <row r="180" spans="1:13" s="206" customFormat="1" ht="13.5" customHeight="1">
      <c r="A180" s="198" t="s">
        <v>570</v>
      </c>
      <c r="B180" s="227" t="s">
        <v>571</v>
      </c>
      <c r="C180" s="199" t="s">
        <v>572</v>
      </c>
      <c r="D180" s="198" t="s">
        <v>20</v>
      </c>
      <c r="E180" s="200">
        <v>3.3</v>
      </c>
      <c r="F180" s="201"/>
      <c r="G180" s="202"/>
      <c r="H180" s="203">
        <v>0.00526</v>
      </c>
      <c r="I180" s="204">
        <f t="shared" si="16"/>
        <v>0.017358</v>
      </c>
      <c r="J180" s="203">
        <v>0</v>
      </c>
      <c r="K180" s="204">
        <f t="shared" si="17"/>
        <v>0</v>
      </c>
      <c r="L180" s="205">
        <v>16</v>
      </c>
      <c r="M180" s="206" t="s">
        <v>38</v>
      </c>
    </row>
    <row r="181" spans="1:13" s="206" customFormat="1" ht="13.5" customHeight="1">
      <c r="A181" s="198" t="s">
        <v>573</v>
      </c>
      <c r="B181" s="227" t="s">
        <v>574</v>
      </c>
      <c r="C181" s="199" t="s">
        <v>575</v>
      </c>
      <c r="D181" s="198" t="s">
        <v>105</v>
      </c>
      <c r="E181" s="200">
        <v>88.442</v>
      </c>
      <c r="F181" s="201"/>
      <c r="G181" s="202"/>
      <c r="H181" s="203">
        <v>0</v>
      </c>
      <c r="I181" s="204">
        <f t="shared" si="16"/>
        <v>0</v>
      </c>
      <c r="J181" s="203">
        <v>0.00732</v>
      </c>
      <c r="K181" s="204">
        <f t="shared" si="17"/>
        <v>0.6473954399999999</v>
      </c>
      <c r="L181" s="205">
        <v>16</v>
      </c>
      <c r="M181" s="206" t="s">
        <v>38</v>
      </c>
    </row>
    <row r="182" spans="1:13" s="206" customFormat="1" ht="24" customHeight="1">
      <c r="A182" s="198" t="s">
        <v>576</v>
      </c>
      <c r="B182" s="227" t="s">
        <v>577</v>
      </c>
      <c r="C182" s="199" t="s">
        <v>578</v>
      </c>
      <c r="D182" s="198" t="s">
        <v>105</v>
      </c>
      <c r="E182" s="200">
        <v>31.839</v>
      </c>
      <c r="F182" s="201"/>
      <c r="G182" s="202"/>
      <c r="H182" s="203">
        <v>0</v>
      </c>
      <c r="I182" s="204">
        <f t="shared" si="16"/>
        <v>0</v>
      </c>
      <c r="J182" s="203">
        <v>0.00732</v>
      </c>
      <c r="K182" s="204">
        <f t="shared" si="17"/>
        <v>0.23306148</v>
      </c>
      <c r="L182" s="205">
        <v>16</v>
      </c>
      <c r="M182" s="206" t="s">
        <v>38</v>
      </c>
    </row>
    <row r="183" spans="1:13" s="206" customFormat="1" ht="13.5" customHeight="1">
      <c r="A183" s="198" t="s">
        <v>579</v>
      </c>
      <c r="B183" s="227" t="s">
        <v>580</v>
      </c>
      <c r="C183" s="199" t="s">
        <v>581</v>
      </c>
      <c r="D183" s="198" t="s">
        <v>20</v>
      </c>
      <c r="E183" s="200">
        <v>64.033</v>
      </c>
      <c r="F183" s="201"/>
      <c r="G183" s="202"/>
      <c r="H183" s="203">
        <v>0</v>
      </c>
      <c r="I183" s="204">
        <f t="shared" si="16"/>
        <v>0</v>
      </c>
      <c r="J183" s="203">
        <v>0.00384</v>
      </c>
      <c r="K183" s="204">
        <f t="shared" si="17"/>
        <v>0.24588672</v>
      </c>
      <c r="L183" s="205">
        <v>16</v>
      </c>
      <c r="M183" s="206" t="s">
        <v>38</v>
      </c>
    </row>
    <row r="184" spans="1:13" s="206" customFormat="1" ht="24" customHeight="1">
      <c r="A184" s="198" t="s">
        <v>582</v>
      </c>
      <c r="B184" s="227" t="s">
        <v>146</v>
      </c>
      <c r="C184" s="199" t="s">
        <v>583</v>
      </c>
      <c r="D184" s="198" t="s">
        <v>20</v>
      </c>
      <c r="E184" s="200">
        <v>108.74</v>
      </c>
      <c r="F184" s="201"/>
      <c r="G184" s="202"/>
      <c r="H184" s="203">
        <v>0</v>
      </c>
      <c r="I184" s="204">
        <f t="shared" si="16"/>
        <v>0</v>
      </c>
      <c r="J184" s="203">
        <v>0.00324</v>
      </c>
      <c r="K184" s="204">
        <f t="shared" si="17"/>
        <v>0.35231759999999995</v>
      </c>
      <c r="L184" s="205">
        <v>16</v>
      </c>
      <c r="M184" s="206" t="s">
        <v>38</v>
      </c>
    </row>
    <row r="185" spans="1:13" s="206" customFormat="1" ht="13.5" customHeight="1">
      <c r="A185" s="198" t="s">
        <v>584</v>
      </c>
      <c r="B185" s="227" t="s">
        <v>585</v>
      </c>
      <c r="C185" s="199" t="s">
        <v>586</v>
      </c>
      <c r="D185" s="198" t="s">
        <v>115</v>
      </c>
      <c r="E185" s="200">
        <v>52</v>
      </c>
      <c r="F185" s="201"/>
      <c r="G185" s="202"/>
      <c r="H185" s="203">
        <v>0</v>
      </c>
      <c r="I185" s="204">
        <f t="shared" si="16"/>
        <v>0</v>
      </c>
      <c r="J185" s="203">
        <v>0.00303</v>
      </c>
      <c r="K185" s="204">
        <f t="shared" si="17"/>
        <v>0.15756</v>
      </c>
      <c r="L185" s="205">
        <v>16</v>
      </c>
      <c r="M185" s="206" t="s">
        <v>38</v>
      </c>
    </row>
    <row r="186" spans="1:13" s="206" customFormat="1" ht="13.5" customHeight="1">
      <c r="A186" s="198" t="s">
        <v>587</v>
      </c>
      <c r="B186" s="227" t="s">
        <v>588</v>
      </c>
      <c r="C186" s="199" t="s">
        <v>589</v>
      </c>
      <c r="D186" s="198" t="s">
        <v>20</v>
      </c>
      <c r="E186" s="200">
        <v>18.64</v>
      </c>
      <c r="F186" s="201"/>
      <c r="G186" s="202"/>
      <c r="H186" s="203">
        <v>0</v>
      </c>
      <c r="I186" s="204">
        <f t="shared" si="16"/>
        <v>0</v>
      </c>
      <c r="J186" s="203">
        <v>0.00491</v>
      </c>
      <c r="K186" s="204">
        <f t="shared" si="17"/>
        <v>0.0915224</v>
      </c>
      <c r="L186" s="205">
        <v>16</v>
      </c>
      <c r="M186" s="206" t="s">
        <v>38</v>
      </c>
    </row>
    <row r="187" spans="1:13" s="206" customFormat="1" ht="13.5" customHeight="1">
      <c r="A187" s="198" t="s">
        <v>590</v>
      </c>
      <c r="B187" s="227" t="s">
        <v>591</v>
      </c>
      <c r="C187" s="199" t="s">
        <v>592</v>
      </c>
      <c r="D187" s="198" t="s">
        <v>20</v>
      </c>
      <c r="E187" s="200">
        <v>41.964</v>
      </c>
      <c r="F187" s="201"/>
      <c r="G187" s="202"/>
      <c r="H187" s="203">
        <v>0</v>
      </c>
      <c r="I187" s="204">
        <f t="shared" si="16"/>
        <v>0</v>
      </c>
      <c r="J187" s="203">
        <v>0.00491</v>
      </c>
      <c r="K187" s="204">
        <f t="shared" si="17"/>
        <v>0.20604324000000002</v>
      </c>
      <c r="L187" s="205">
        <v>16</v>
      </c>
      <c r="M187" s="206" t="s">
        <v>38</v>
      </c>
    </row>
    <row r="188" spans="1:13" s="206" customFormat="1" ht="13.5" customHeight="1">
      <c r="A188" s="198" t="s">
        <v>593</v>
      </c>
      <c r="B188" s="227" t="s">
        <v>594</v>
      </c>
      <c r="C188" s="199" t="s">
        <v>595</v>
      </c>
      <c r="D188" s="198" t="s">
        <v>20</v>
      </c>
      <c r="E188" s="200">
        <v>3.3</v>
      </c>
      <c r="F188" s="201"/>
      <c r="G188" s="202"/>
      <c r="H188" s="203">
        <v>0</v>
      </c>
      <c r="I188" s="204">
        <f t="shared" si="16"/>
        <v>0</v>
      </c>
      <c r="J188" s="203">
        <v>0.00515</v>
      </c>
      <c r="K188" s="204">
        <f t="shared" si="17"/>
        <v>0.016995</v>
      </c>
      <c r="L188" s="205">
        <v>16</v>
      </c>
      <c r="M188" s="206" t="s">
        <v>38</v>
      </c>
    </row>
    <row r="189" spans="1:13" s="206" customFormat="1" ht="13.5" customHeight="1">
      <c r="A189" s="198" t="s">
        <v>596</v>
      </c>
      <c r="B189" s="227" t="s">
        <v>597</v>
      </c>
      <c r="C189" s="199" t="s">
        <v>598</v>
      </c>
      <c r="D189" s="198" t="s">
        <v>20</v>
      </c>
      <c r="E189" s="200">
        <v>258.6</v>
      </c>
      <c r="F189" s="201"/>
      <c r="G189" s="202"/>
      <c r="H189" s="203">
        <v>0</v>
      </c>
      <c r="I189" s="204">
        <f t="shared" si="16"/>
        <v>0</v>
      </c>
      <c r="J189" s="203">
        <v>0.00135</v>
      </c>
      <c r="K189" s="204">
        <f t="shared" si="17"/>
        <v>0.34911000000000003</v>
      </c>
      <c r="L189" s="205">
        <v>16</v>
      </c>
      <c r="M189" s="206" t="s">
        <v>38</v>
      </c>
    </row>
    <row r="190" spans="1:13" s="206" customFormat="1" ht="13.5" customHeight="1">
      <c r="A190" s="198" t="s">
        <v>599</v>
      </c>
      <c r="B190" s="227" t="s">
        <v>600</v>
      </c>
      <c r="C190" s="199" t="s">
        <v>601</v>
      </c>
      <c r="D190" s="198" t="s">
        <v>20</v>
      </c>
      <c r="E190" s="200">
        <v>17.77</v>
      </c>
      <c r="F190" s="201"/>
      <c r="G190" s="202"/>
      <c r="H190" s="203">
        <v>0</v>
      </c>
      <c r="I190" s="204">
        <f t="shared" si="16"/>
        <v>0</v>
      </c>
      <c r="J190" s="203">
        <v>0.00287</v>
      </c>
      <c r="K190" s="204">
        <f t="shared" si="17"/>
        <v>0.0509999</v>
      </c>
      <c r="L190" s="205">
        <v>16</v>
      </c>
      <c r="M190" s="206" t="s">
        <v>38</v>
      </c>
    </row>
    <row r="191" spans="1:13" s="206" customFormat="1" ht="13.5" customHeight="1">
      <c r="A191" s="198" t="s">
        <v>602</v>
      </c>
      <c r="B191" s="227" t="s">
        <v>603</v>
      </c>
      <c r="C191" s="199" t="s">
        <v>604</v>
      </c>
      <c r="D191" s="198" t="s">
        <v>20</v>
      </c>
      <c r="E191" s="200">
        <v>60.604</v>
      </c>
      <c r="F191" s="201"/>
      <c r="G191" s="202"/>
      <c r="H191" s="203">
        <v>0</v>
      </c>
      <c r="I191" s="204">
        <f t="shared" si="16"/>
        <v>0</v>
      </c>
      <c r="J191" s="203">
        <v>0.00395</v>
      </c>
      <c r="K191" s="204">
        <f t="shared" si="17"/>
        <v>0.2393858</v>
      </c>
      <c r="L191" s="205">
        <v>16</v>
      </c>
      <c r="M191" s="206" t="s">
        <v>38</v>
      </c>
    </row>
    <row r="192" spans="1:13" s="206" customFormat="1" ht="13.5" customHeight="1">
      <c r="A192" s="198" t="s">
        <v>605</v>
      </c>
      <c r="B192" s="227" t="s">
        <v>147</v>
      </c>
      <c r="C192" s="199" t="s">
        <v>148</v>
      </c>
      <c r="D192" s="198" t="s">
        <v>20</v>
      </c>
      <c r="E192" s="200">
        <v>27.6</v>
      </c>
      <c r="F192" s="201"/>
      <c r="G192" s="202"/>
      <c r="H192" s="203">
        <v>0</v>
      </c>
      <c r="I192" s="204">
        <f t="shared" si="16"/>
        <v>0</v>
      </c>
      <c r="J192" s="203">
        <v>0.0023</v>
      </c>
      <c r="K192" s="204">
        <f t="shared" si="17"/>
        <v>0.06348000000000001</v>
      </c>
      <c r="L192" s="205">
        <v>16</v>
      </c>
      <c r="M192" s="206" t="s">
        <v>38</v>
      </c>
    </row>
    <row r="193" spans="1:13" s="206" customFormat="1" ht="13.5" customHeight="1">
      <c r="A193" s="198" t="s">
        <v>606</v>
      </c>
      <c r="B193" s="227" t="s">
        <v>607</v>
      </c>
      <c r="C193" s="199" t="s">
        <v>608</v>
      </c>
      <c r="D193" s="198" t="s">
        <v>20</v>
      </c>
      <c r="E193" s="200">
        <v>241.2</v>
      </c>
      <c r="F193" s="201"/>
      <c r="G193" s="202"/>
      <c r="H193" s="203">
        <v>0</v>
      </c>
      <c r="I193" s="204">
        <f t="shared" si="16"/>
        <v>0</v>
      </c>
      <c r="J193" s="203">
        <v>0.00285</v>
      </c>
      <c r="K193" s="204">
        <f t="shared" si="17"/>
        <v>0.68742</v>
      </c>
      <c r="L193" s="205">
        <v>16</v>
      </c>
      <c r="M193" s="206" t="s">
        <v>38</v>
      </c>
    </row>
    <row r="194" spans="1:13" s="206" customFormat="1" ht="13.5" customHeight="1">
      <c r="A194" s="198" t="s">
        <v>609</v>
      </c>
      <c r="B194" s="227" t="s">
        <v>610</v>
      </c>
      <c r="C194" s="199" t="s">
        <v>611</v>
      </c>
      <c r="D194" s="198" t="s">
        <v>20</v>
      </c>
      <c r="E194" s="200">
        <v>3</v>
      </c>
      <c r="F194" s="201"/>
      <c r="G194" s="202"/>
      <c r="H194" s="203">
        <v>0.00964</v>
      </c>
      <c r="I194" s="204">
        <f t="shared" si="16"/>
        <v>0.028919999999999998</v>
      </c>
      <c r="J194" s="203">
        <v>0</v>
      </c>
      <c r="K194" s="204">
        <f t="shared" si="17"/>
        <v>0</v>
      </c>
      <c r="L194" s="205">
        <v>16</v>
      </c>
      <c r="M194" s="206" t="s">
        <v>38</v>
      </c>
    </row>
    <row r="195" spans="1:13" s="206" customFormat="1" ht="13.5" customHeight="1">
      <c r="A195" s="198" t="s">
        <v>612</v>
      </c>
      <c r="B195" s="227" t="s">
        <v>613</v>
      </c>
      <c r="C195" s="199" t="s">
        <v>614</v>
      </c>
      <c r="D195" s="198" t="s">
        <v>20</v>
      </c>
      <c r="E195" s="200">
        <v>36</v>
      </c>
      <c r="F195" s="201"/>
      <c r="G195" s="202"/>
      <c r="H195" s="203">
        <v>0.00443</v>
      </c>
      <c r="I195" s="204">
        <f t="shared" si="16"/>
        <v>0.15948</v>
      </c>
      <c r="J195" s="203">
        <v>0</v>
      </c>
      <c r="K195" s="204">
        <f t="shared" si="17"/>
        <v>0</v>
      </c>
      <c r="L195" s="205">
        <v>16</v>
      </c>
      <c r="M195" s="206" t="s">
        <v>38</v>
      </c>
    </row>
    <row r="196" spans="1:13" s="206" customFormat="1" ht="13.5" customHeight="1">
      <c r="A196" s="198" t="s">
        <v>615</v>
      </c>
      <c r="B196" s="227" t="s">
        <v>616</v>
      </c>
      <c r="C196" s="199" t="s">
        <v>617</v>
      </c>
      <c r="D196" s="198" t="s">
        <v>20</v>
      </c>
      <c r="E196" s="200">
        <v>32.4</v>
      </c>
      <c r="F196" s="201"/>
      <c r="G196" s="202"/>
      <c r="H196" s="203">
        <v>0.00605</v>
      </c>
      <c r="I196" s="204">
        <f t="shared" si="16"/>
        <v>0.19601999999999997</v>
      </c>
      <c r="J196" s="203">
        <v>0</v>
      </c>
      <c r="K196" s="204">
        <f t="shared" si="17"/>
        <v>0</v>
      </c>
      <c r="L196" s="205">
        <v>16</v>
      </c>
      <c r="M196" s="206" t="s">
        <v>38</v>
      </c>
    </row>
    <row r="197" spans="1:13" s="206" customFormat="1" ht="24" customHeight="1">
      <c r="A197" s="198" t="s">
        <v>618</v>
      </c>
      <c r="B197" s="227" t="s">
        <v>619</v>
      </c>
      <c r="C197" s="199" t="s">
        <v>620</v>
      </c>
      <c r="D197" s="198" t="s">
        <v>20</v>
      </c>
      <c r="E197" s="200">
        <v>73.5</v>
      </c>
      <c r="F197" s="201"/>
      <c r="G197" s="202"/>
      <c r="H197" s="203">
        <v>0.0032</v>
      </c>
      <c r="I197" s="204">
        <f t="shared" si="16"/>
        <v>0.23520000000000002</v>
      </c>
      <c r="J197" s="203">
        <v>0</v>
      </c>
      <c r="K197" s="204">
        <f t="shared" si="17"/>
        <v>0</v>
      </c>
      <c r="L197" s="205">
        <v>16</v>
      </c>
      <c r="M197" s="206" t="s">
        <v>38</v>
      </c>
    </row>
    <row r="198" spans="1:13" s="206" customFormat="1" ht="26.25" customHeight="1">
      <c r="A198" s="198" t="s">
        <v>621</v>
      </c>
      <c r="B198" s="227" t="s">
        <v>622</v>
      </c>
      <c r="C198" s="199" t="s">
        <v>623</v>
      </c>
      <c r="D198" s="198" t="s">
        <v>115</v>
      </c>
      <c r="E198" s="200">
        <v>8</v>
      </c>
      <c r="F198" s="201"/>
      <c r="G198" s="202"/>
      <c r="H198" s="203">
        <v>0.015</v>
      </c>
      <c r="I198" s="204">
        <f t="shared" si="16"/>
        <v>0.12</v>
      </c>
      <c r="J198" s="203">
        <v>0</v>
      </c>
      <c r="K198" s="204">
        <f t="shared" si="17"/>
        <v>0</v>
      </c>
      <c r="L198" s="205">
        <v>16</v>
      </c>
      <c r="M198" s="206" t="s">
        <v>38</v>
      </c>
    </row>
    <row r="199" spans="1:13" s="206" customFormat="1" ht="24" customHeight="1">
      <c r="A199" s="198" t="s">
        <v>624</v>
      </c>
      <c r="B199" s="227" t="s">
        <v>625</v>
      </c>
      <c r="C199" s="199" t="s">
        <v>626</v>
      </c>
      <c r="D199" s="198" t="s">
        <v>115</v>
      </c>
      <c r="E199" s="200">
        <v>6</v>
      </c>
      <c r="F199" s="201"/>
      <c r="G199" s="202"/>
      <c r="H199" s="203">
        <v>0.015</v>
      </c>
      <c r="I199" s="204">
        <f t="shared" si="16"/>
        <v>0.09</v>
      </c>
      <c r="J199" s="203">
        <v>0</v>
      </c>
      <c r="K199" s="204">
        <f t="shared" si="17"/>
        <v>0</v>
      </c>
      <c r="L199" s="205">
        <v>16</v>
      </c>
      <c r="M199" s="206" t="s">
        <v>38</v>
      </c>
    </row>
    <row r="200" spans="1:13" s="206" customFormat="1" ht="13.5" customHeight="1">
      <c r="A200" s="198" t="s">
        <v>627</v>
      </c>
      <c r="B200" s="227" t="s">
        <v>628</v>
      </c>
      <c r="C200" s="199" t="s">
        <v>629</v>
      </c>
      <c r="D200" s="198" t="s">
        <v>121</v>
      </c>
      <c r="E200" s="200">
        <v>4.281</v>
      </c>
      <c r="F200" s="201"/>
      <c r="G200" s="202"/>
      <c r="H200" s="203">
        <v>0</v>
      </c>
      <c r="I200" s="204">
        <f t="shared" si="16"/>
        <v>0</v>
      </c>
      <c r="J200" s="203">
        <v>0</v>
      </c>
      <c r="K200" s="204">
        <f t="shared" si="17"/>
        <v>0</v>
      </c>
      <c r="L200" s="205">
        <v>16</v>
      </c>
      <c r="M200" s="206" t="s">
        <v>38</v>
      </c>
    </row>
    <row r="201" spans="1:13" s="195" customFormat="1" ht="12.75" customHeight="1">
      <c r="A201" s="191"/>
      <c r="B201" s="192" t="s">
        <v>630</v>
      </c>
      <c r="C201" s="192" t="s">
        <v>631</v>
      </c>
      <c r="D201" s="191"/>
      <c r="E201" s="191"/>
      <c r="F201" s="193"/>
      <c r="G201" s="194"/>
      <c r="I201" s="196">
        <f>SUM(I202:I203)</f>
        <v>0</v>
      </c>
      <c r="K201" s="196">
        <f>SUM(K202:K203)</f>
        <v>0.22257549999999998</v>
      </c>
      <c r="M201" s="197" t="s">
        <v>36</v>
      </c>
    </row>
    <row r="202" spans="1:13" s="206" customFormat="1" ht="13.5" customHeight="1">
      <c r="A202" s="198" t="s">
        <v>632</v>
      </c>
      <c r="B202" s="227" t="s">
        <v>633</v>
      </c>
      <c r="C202" s="199" t="s">
        <v>634</v>
      </c>
      <c r="D202" s="198" t="s">
        <v>105</v>
      </c>
      <c r="E202" s="200">
        <v>23.429</v>
      </c>
      <c r="F202" s="201"/>
      <c r="G202" s="202"/>
      <c r="H202" s="203">
        <v>0</v>
      </c>
      <c r="I202" s="204">
        <f>E202*H202</f>
        <v>0</v>
      </c>
      <c r="J202" s="203">
        <v>0.0095</v>
      </c>
      <c r="K202" s="204">
        <f>E202*J202</f>
        <v>0.22257549999999998</v>
      </c>
      <c r="L202" s="205">
        <v>16</v>
      </c>
      <c r="M202" s="206" t="s">
        <v>38</v>
      </c>
    </row>
    <row r="203" spans="1:13" s="206" customFormat="1" ht="28.5" customHeight="1">
      <c r="A203" s="198" t="s">
        <v>635</v>
      </c>
      <c r="B203" s="227" t="s">
        <v>636</v>
      </c>
      <c r="C203" s="199" t="s">
        <v>637</v>
      </c>
      <c r="D203" s="198" t="s">
        <v>105</v>
      </c>
      <c r="E203" s="200">
        <v>23.429</v>
      </c>
      <c r="F203" s="201"/>
      <c r="G203" s="202"/>
      <c r="H203" s="203">
        <v>0</v>
      </c>
      <c r="I203" s="204">
        <f>E203*H203</f>
        <v>0</v>
      </c>
      <c r="J203" s="203">
        <v>0</v>
      </c>
      <c r="K203" s="204">
        <f>E203*J203</f>
        <v>0</v>
      </c>
      <c r="L203" s="205">
        <v>16</v>
      </c>
      <c r="M203" s="206" t="s">
        <v>38</v>
      </c>
    </row>
    <row r="204" spans="1:13" s="195" customFormat="1" ht="12.75" customHeight="1">
      <c r="A204" s="191"/>
      <c r="B204" s="192" t="s">
        <v>638</v>
      </c>
      <c r="C204" s="192" t="s">
        <v>639</v>
      </c>
      <c r="D204" s="191"/>
      <c r="E204" s="191"/>
      <c r="F204" s="193"/>
      <c r="G204" s="194"/>
      <c r="I204" s="196">
        <f>SUM(I205:I260)</f>
        <v>0.05025000000000002</v>
      </c>
      <c r="K204" s="196">
        <f>SUM(K205:K260)</f>
        <v>0.1061</v>
      </c>
      <c r="M204" s="197" t="s">
        <v>36</v>
      </c>
    </row>
    <row r="205" spans="1:13" s="206" customFormat="1" ht="24" customHeight="1">
      <c r="A205" s="198" t="s">
        <v>640</v>
      </c>
      <c r="B205" s="227" t="s">
        <v>641</v>
      </c>
      <c r="C205" s="199" t="s">
        <v>855</v>
      </c>
      <c r="D205" s="198" t="s">
        <v>115</v>
      </c>
      <c r="E205" s="200">
        <v>3</v>
      </c>
      <c r="F205" s="201"/>
      <c r="G205" s="202"/>
      <c r="H205" s="203">
        <v>0.00025</v>
      </c>
      <c r="I205" s="204">
        <f aca="true" t="shared" si="18" ref="I205:I260">E205*H205</f>
        <v>0.00075</v>
      </c>
      <c r="J205" s="203">
        <v>0</v>
      </c>
      <c r="K205" s="204">
        <f aca="true" t="shared" si="19" ref="K205:K260">E205*J205</f>
        <v>0</v>
      </c>
      <c r="L205" s="205">
        <v>16</v>
      </c>
      <c r="M205" s="206" t="s">
        <v>38</v>
      </c>
    </row>
    <row r="206" spans="1:13" s="206" customFormat="1" ht="34.5" customHeight="1">
      <c r="A206" s="198" t="s">
        <v>642</v>
      </c>
      <c r="B206" s="227" t="s">
        <v>798</v>
      </c>
      <c r="C206" s="199" t="s">
        <v>856</v>
      </c>
      <c r="D206" s="198" t="s">
        <v>115</v>
      </c>
      <c r="E206" s="200">
        <v>8</v>
      </c>
      <c r="F206" s="201"/>
      <c r="G206" s="202"/>
      <c r="H206" s="203">
        <v>0.00025</v>
      </c>
      <c r="I206" s="204">
        <f t="shared" si="18"/>
        <v>0.002</v>
      </c>
      <c r="J206" s="203">
        <v>0</v>
      </c>
      <c r="K206" s="204">
        <f t="shared" si="19"/>
        <v>0</v>
      </c>
      <c r="L206" s="205">
        <v>16</v>
      </c>
      <c r="M206" s="206" t="s">
        <v>38</v>
      </c>
    </row>
    <row r="207" spans="1:13" s="206" customFormat="1" ht="24" customHeight="1">
      <c r="A207" s="198" t="s">
        <v>644</v>
      </c>
      <c r="B207" s="227" t="s">
        <v>643</v>
      </c>
      <c r="C207" s="199" t="s">
        <v>857</v>
      </c>
      <c r="D207" s="198" t="s">
        <v>115</v>
      </c>
      <c r="E207" s="200">
        <v>2</v>
      </c>
      <c r="F207" s="201"/>
      <c r="G207" s="202"/>
      <c r="H207" s="203">
        <v>0.00025</v>
      </c>
      <c r="I207" s="204">
        <f t="shared" si="18"/>
        <v>0.0005</v>
      </c>
      <c r="J207" s="203">
        <v>0</v>
      </c>
      <c r="K207" s="204">
        <f t="shared" si="19"/>
        <v>0</v>
      </c>
      <c r="L207" s="205">
        <v>16</v>
      </c>
      <c r="M207" s="206" t="s">
        <v>38</v>
      </c>
    </row>
    <row r="208" spans="1:13" s="206" customFormat="1" ht="34.5" customHeight="1">
      <c r="A208" s="198" t="s">
        <v>646</v>
      </c>
      <c r="B208" s="227" t="s">
        <v>799</v>
      </c>
      <c r="C208" s="199" t="s">
        <v>858</v>
      </c>
      <c r="D208" s="198" t="s">
        <v>115</v>
      </c>
      <c r="E208" s="200">
        <v>10</v>
      </c>
      <c r="F208" s="201"/>
      <c r="G208" s="202"/>
      <c r="H208" s="203">
        <v>0.00025</v>
      </c>
      <c r="I208" s="204">
        <f t="shared" si="18"/>
        <v>0.0025</v>
      </c>
      <c r="J208" s="203">
        <v>0</v>
      </c>
      <c r="K208" s="204">
        <f t="shared" si="19"/>
        <v>0</v>
      </c>
      <c r="L208" s="205">
        <v>16</v>
      </c>
      <c r="M208" s="206" t="s">
        <v>38</v>
      </c>
    </row>
    <row r="209" spans="1:13" s="206" customFormat="1" ht="37.5" customHeight="1">
      <c r="A209" s="198" t="s">
        <v>648</v>
      </c>
      <c r="B209" s="227" t="s">
        <v>645</v>
      </c>
      <c r="C209" s="199" t="s">
        <v>859</v>
      </c>
      <c r="D209" s="198" t="s">
        <v>115</v>
      </c>
      <c r="E209" s="200">
        <v>4</v>
      </c>
      <c r="F209" s="201"/>
      <c r="G209" s="202"/>
      <c r="H209" s="203">
        <v>0.00025</v>
      </c>
      <c r="I209" s="204">
        <f t="shared" si="18"/>
        <v>0.001</v>
      </c>
      <c r="J209" s="203">
        <v>0</v>
      </c>
      <c r="K209" s="204">
        <f t="shared" si="19"/>
        <v>0</v>
      </c>
      <c r="L209" s="205">
        <v>16</v>
      </c>
      <c r="M209" s="206" t="s">
        <v>38</v>
      </c>
    </row>
    <row r="210" spans="1:13" s="206" customFormat="1" ht="34.5" customHeight="1">
      <c r="A210" s="198" t="s">
        <v>649</v>
      </c>
      <c r="B210" s="227" t="s">
        <v>800</v>
      </c>
      <c r="C210" s="199" t="s">
        <v>860</v>
      </c>
      <c r="D210" s="198" t="s">
        <v>115</v>
      </c>
      <c r="E210" s="200">
        <v>4</v>
      </c>
      <c r="F210" s="201"/>
      <c r="G210" s="202"/>
      <c r="H210" s="203">
        <v>0.00025</v>
      </c>
      <c r="I210" s="204">
        <f t="shared" si="18"/>
        <v>0.001</v>
      </c>
      <c r="J210" s="203">
        <v>0</v>
      </c>
      <c r="K210" s="204">
        <f t="shared" si="19"/>
        <v>0</v>
      </c>
      <c r="L210" s="205">
        <v>16</v>
      </c>
      <c r="M210" s="206" t="s">
        <v>38</v>
      </c>
    </row>
    <row r="211" spans="1:13" s="206" customFormat="1" ht="34.5" customHeight="1">
      <c r="A211" s="198" t="s">
        <v>650</v>
      </c>
      <c r="B211" s="227" t="s">
        <v>801</v>
      </c>
      <c r="C211" s="199" t="s">
        <v>861</v>
      </c>
      <c r="D211" s="198" t="s">
        <v>115</v>
      </c>
      <c r="E211" s="200">
        <v>2</v>
      </c>
      <c r="F211" s="201"/>
      <c r="G211" s="202"/>
      <c r="H211" s="203">
        <v>0.00025</v>
      </c>
      <c r="I211" s="204">
        <f t="shared" si="18"/>
        <v>0.0005</v>
      </c>
      <c r="J211" s="203">
        <v>0</v>
      </c>
      <c r="K211" s="204">
        <f t="shared" si="19"/>
        <v>0</v>
      </c>
      <c r="L211" s="205">
        <v>16</v>
      </c>
      <c r="M211" s="206" t="s">
        <v>38</v>
      </c>
    </row>
    <row r="212" spans="1:13" s="206" customFormat="1" ht="24" customHeight="1">
      <c r="A212" s="198" t="s">
        <v>652</v>
      </c>
      <c r="B212" s="227" t="s">
        <v>647</v>
      </c>
      <c r="C212" s="199" t="s">
        <v>862</v>
      </c>
      <c r="D212" s="198" t="s">
        <v>115</v>
      </c>
      <c r="E212" s="200">
        <v>12</v>
      </c>
      <c r="F212" s="201"/>
      <c r="G212" s="202"/>
      <c r="H212" s="203">
        <v>0.00025</v>
      </c>
      <c r="I212" s="204">
        <f t="shared" si="18"/>
        <v>0.003</v>
      </c>
      <c r="J212" s="203">
        <v>0</v>
      </c>
      <c r="K212" s="204">
        <f t="shared" si="19"/>
        <v>0</v>
      </c>
      <c r="L212" s="205">
        <v>16</v>
      </c>
      <c r="M212" s="206" t="s">
        <v>38</v>
      </c>
    </row>
    <row r="213" spans="1:13" s="206" customFormat="1" ht="24" customHeight="1">
      <c r="A213" s="198" t="s">
        <v>654</v>
      </c>
      <c r="B213" s="227" t="s">
        <v>802</v>
      </c>
      <c r="C213" s="199" t="s">
        <v>863</v>
      </c>
      <c r="D213" s="198" t="s">
        <v>115</v>
      </c>
      <c r="E213" s="200">
        <v>9</v>
      </c>
      <c r="F213" s="201"/>
      <c r="G213" s="202"/>
      <c r="H213" s="203">
        <v>0.00025</v>
      </c>
      <c r="I213" s="204">
        <f t="shared" si="18"/>
        <v>0.0022500000000000003</v>
      </c>
      <c r="J213" s="203">
        <v>0</v>
      </c>
      <c r="K213" s="204">
        <f t="shared" si="19"/>
        <v>0</v>
      </c>
      <c r="L213" s="205">
        <v>16</v>
      </c>
      <c r="M213" s="206" t="s">
        <v>38</v>
      </c>
    </row>
    <row r="214" spans="1:13" s="206" customFormat="1" ht="24" customHeight="1">
      <c r="A214" s="198" t="s">
        <v>656</v>
      </c>
      <c r="B214" s="227" t="s">
        <v>803</v>
      </c>
      <c r="C214" s="199" t="s">
        <v>864</v>
      </c>
      <c r="D214" s="198" t="s">
        <v>115</v>
      </c>
      <c r="E214" s="200">
        <v>4</v>
      </c>
      <c r="F214" s="201"/>
      <c r="G214" s="202"/>
      <c r="H214" s="203">
        <v>0.00025</v>
      </c>
      <c r="I214" s="204">
        <f t="shared" si="18"/>
        <v>0.001</v>
      </c>
      <c r="J214" s="203">
        <v>0</v>
      </c>
      <c r="K214" s="204">
        <f t="shared" si="19"/>
        <v>0</v>
      </c>
      <c r="L214" s="205">
        <v>16</v>
      </c>
      <c r="M214" s="206" t="s">
        <v>38</v>
      </c>
    </row>
    <row r="215" spans="1:13" s="206" customFormat="1" ht="24" customHeight="1">
      <c r="A215" s="198" t="s">
        <v>658</v>
      </c>
      <c r="B215" s="227" t="s">
        <v>804</v>
      </c>
      <c r="C215" s="199" t="s">
        <v>865</v>
      </c>
      <c r="D215" s="198" t="s">
        <v>115</v>
      </c>
      <c r="E215" s="200">
        <v>1</v>
      </c>
      <c r="F215" s="201"/>
      <c r="G215" s="202"/>
      <c r="H215" s="203">
        <v>0.00025</v>
      </c>
      <c r="I215" s="204">
        <f t="shared" si="18"/>
        <v>0.00025</v>
      </c>
      <c r="J215" s="203">
        <v>0</v>
      </c>
      <c r="K215" s="204">
        <f t="shared" si="19"/>
        <v>0</v>
      </c>
      <c r="L215" s="205">
        <v>16</v>
      </c>
      <c r="M215" s="206" t="s">
        <v>38</v>
      </c>
    </row>
    <row r="216" spans="1:13" s="206" customFormat="1" ht="24" customHeight="1">
      <c r="A216" s="198" t="s">
        <v>660</v>
      </c>
      <c r="B216" s="227" t="s">
        <v>805</v>
      </c>
      <c r="C216" s="199" t="s">
        <v>866</v>
      </c>
      <c r="D216" s="198" t="s">
        <v>115</v>
      </c>
      <c r="E216" s="200">
        <v>1</v>
      </c>
      <c r="F216" s="201"/>
      <c r="G216" s="202"/>
      <c r="H216" s="203">
        <v>0.00025</v>
      </c>
      <c r="I216" s="204">
        <f t="shared" si="18"/>
        <v>0.00025</v>
      </c>
      <c r="J216" s="203">
        <v>0</v>
      </c>
      <c r="K216" s="204">
        <f t="shared" si="19"/>
        <v>0</v>
      </c>
      <c r="L216" s="205">
        <v>16</v>
      </c>
      <c r="M216" s="206" t="s">
        <v>38</v>
      </c>
    </row>
    <row r="217" spans="1:13" s="206" customFormat="1" ht="34.5" customHeight="1">
      <c r="A217" s="198" t="s">
        <v>662</v>
      </c>
      <c r="B217" s="227" t="s">
        <v>806</v>
      </c>
      <c r="C217" s="199" t="s">
        <v>867</v>
      </c>
      <c r="D217" s="198" t="s">
        <v>115</v>
      </c>
      <c r="E217" s="200">
        <v>12</v>
      </c>
      <c r="F217" s="201"/>
      <c r="G217" s="202"/>
      <c r="H217" s="203">
        <v>0.00025</v>
      </c>
      <c r="I217" s="204">
        <f t="shared" si="18"/>
        <v>0.003</v>
      </c>
      <c r="J217" s="203">
        <v>0</v>
      </c>
      <c r="K217" s="204">
        <f t="shared" si="19"/>
        <v>0</v>
      </c>
      <c r="L217" s="205">
        <v>16</v>
      </c>
      <c r="M217" s="206" t="s">
        <v>38</v>
      </c>
    </row>
    <row r="218" spans="1:13" s="206" customFormat="1" ht="34.5" customHeight="1">
      <c r="A218" s="198" t="s">
        <v>664</v>
      </c>
      <c r="B218" s="227" t="s">
        <v>807</v>
      </c>
      <c r="C218" s="199" t="s">
        <v>868</v>
      </c>
      <c r="D218" s="198" t="s">
        <v>115</v>
      </c>
      <c r="E218" s="200">
        <v>12</v>
      </c>
      <c r="F218" s="201"/>
      <c r="G218" s="202"/>
      <c r="H218" s="203">
        <v>0.00025</v>
      </c>
      <c r="I218" s="204">
        <f t="shared" si="18"/>
        <v>0.003</v>
      </c>
      <c r="J218" s="203">
        <v>0</v>
      </c>
      <c r="K218" s="204">
        <f t="shared" si="19"/>
        <v>0</v>
      </c>
      <c r="L218" s="205">
        <v>16</v>
      </c>
      <c r="M218" s="206" t="s">
        <v>38</v>
      </c>
    </row>
    <row r="219" spans="1:13" s="206" customFormat="1" ht="36.75" customHeight="1">
      <c r="A219" s="198" t="s">
        <v>666</v>
      </c>
      <c r="B219" s="227" t="s">
        <v>651</v>
      </c>
      <c r="C219" s="199" t="s">
        <v>869</v>
      </c>
      <c r="D219" s="198" t="s">
        <v>115</v>
      </c>
      <c r="E219" s="200">
        <v>6</v>
      </c>
      <c r="F219" s="201"/>
      <c r="G219" s="202"/>
      <c r="H219" s="203">
        <v>0.00025</v>
      </c>
      <c r="I219" s="204">
        <f t="shared" si="18"/>
        <v>0.0015</v>
      </c>
      <c r="J219" s="203">
        <v>0</v>
      </c>
      <c r="K219" s="204">
        <f t="shared" si="19"/>
        <v>0</v>
      </c>
      <c r="L219" s="205">
        <v>16</v>
      </c>
      <c r="M219" s="206" t="s">
        <v>38</v>
      </c>
    </row>
    <row r="220" spans="1:13" s="206" customFormat="1" ht="36.75" customHeight="1">
      <c r="A220" s="198" t="s">
        <v>668</v>
      </c>
      <c r="B220" s="227" t="s">
        <v>653</v>
      </c>
      <c r="C220" s="199" t="s">
        <v>870</v>
      </c>
      <c r="D220" s="198" t="s">
        <v>115</v>
      </c>
      <c r="E220" s="200">
        <v>1</v>
      </c>
      <c r="F220" s="201"/>
      <c r="G220" s="202"/>
      <c r="H220" s="203">
        <v>0.00025</v>
      </c>
      <c r="I220" s="204">
        <f t="shared" si="18"/>
        <v>0.00025</v>
      </c>
      <c r="J220" s="203">
        <v>0</v>
      </c>
      <c r="K220" s="204">
        <f t="shared" si="19"/>
        <v>0</v>
      </c>
      <c r="L220" s="205">
        <v>16</v>
      </c>
      <c r="M220" s="206" t="s">
        <v>38</v>
      </c>
    </row>
    <row r="221" spans="1:13" s="206" customFormat="1" ht="36.75" customHeight="1">
      <c r="A221" s="198" t="s">
        <v>670</v>
      </c>
      <c r="B221" s="227" t="s">
        <v>655</v>
      </c>
      <c r="C221" s="199" t="s">
        <v>871</v>
      </c>
      <c r="D221" s="198" t="s">
        <v>115</v>
      </c>
      <c r="E221" s="200">
        <v>1</v>
      </c>
      <c r="F221" s="201"/>
      <c r="G221" s="202"/>
      <c r="H221" s="203">
        <v>0.00025</v>
      </c>
      <c r="I221" s="204">
        <f t="shared" si="18"/>
        <v>0.00025</v>
      </c>
      <c r="J221" s="203">
        <v>0</v>
      </c>
      <c r="K221" s="204">
        <f t="shared" si="19"/>
        <v>0</v>
      </c>
      <c r="L221" s="205">
        <v>16</v>
      </c>
      <c r="M221" s="206" t="s">
        <v>38</v>
      </c>
    </row>
    <row r="222" spans="1:13" s="206" customFormat="1" ht="24" customHeight="1">
      <c r="A222" s="198" t="s">
        <v>671</v>
      </c>
      <c r="B222" s="227" t="s">
        <v>657</v>
      </c>
      <c r="C222" s="199" t="s">
        <v>872</v>
      </c>
      <c r="D222" s="198" t="s">
        <v>115</v>
      </c>
      <c r="E222" s="200">
        <v>1</v>
      </c>
      <c r="F222" s="201"/>
      <c r="G222" s="202"/>
      <c r="H222" s="203">
        <v>0.00025</v>
      </c>
      <c r="I222" s="204">
        <f t="shared" si="18"/>
        <v>0.00025</v>
      </c>
      <c r="J222" s="203">
        <v>0</v>
      </c>
      <c r="K222" s="204">
        <f t="shared" si="19"/>
        <v>0</v>
      </c>
      <c r="L222" s="205">
        <v>16</v>
      </c>
      <c r="M222" s="206" t="s">
        <v>38</v>
      </c>
    </row>
    <row r="223" spans="1:13" s="206" customFormat="1" ht="24" customHeight="1">
      <c r="A223" s="198" t="s">
        <v>672</v>
      </c>
      <c r="B223" s="227" t="s">
        <v>661</v>
      </c>
      <c r="C223" s="199" t="s">
        <v>873</v>
      </c>
      <c r="D223" s="198" t="s">
        <v>115</v>
      </c>
      <c r="E223" s="200">
        <v>1</v>
      </c>
      <c r="F223" s="201"/>
      <c r="G223" s="202"/>
      <c r="H223" s="203">
        <v>0.00025</v>
      </c>
      <c r="I223" s="204">
        <f t="shared" si="18"/>
        <v>0.00025</v>
      </c>
      <c r="J223" s="203">
        <v>0</v>
      </c>
      <c r="K223" s="204">
        <f t="shared" si="19"/>
        <v>0</v>
      </c>
      <c r="L223" s="205">
        <v>16</v>
      </c>
      <c r="M223" s="206" t="s">
        <v>38</v>
      </c>
    </row>
    <row r="224" spans="1:13" s="206" customFormat="1" ht="36.75" customHeight="1">
      <c r="A224" s="198" t="s">
        <v>673</v>
      </c>
      <c r="B224" s="227" t="s">
        <v>663</v>
      </c>
      <c r="C224" s="199" t="s">
        <v>874</v>
      </c>
      <c r="D224" s="198" t="s">
        <v>115</v>
      </c>
      <c r="E224" s="200">
        <v>1</v>
      </c>
      <c r="F224" s="201"/>
      <c r="G224" s="202"/>
      <c r="H224" s="203">
        <v>0.00025</v>
      </c>
      <c r="I224" s="204">
        <f t="shared" si="18"/>
        <v>0.00025</v>
      </c>
      <c r="J224" s="203">
        <v>0</v>
      </c>
      <c r="K224" s="204">
        <f t="shared" si="19"/>
        <v>0</v>
      </c>
      <c r="L224" s="205">
        <v>16</v>
      </c>
      <c r="M224" s="206" t="s">
        <v>38</v>
      </c>
    </row>
    <row r="225" spans="1:13" s="206" customFormat="1" ht="24" customHeight="1">
      <c r="A225" s="198" t="s">
        <v>674</v>
      </c>
      <c r="B225" s="227" t="s">
        <v>659</v>
      </c>
      <c r="C225" s="199" t="s">
        <v>875</v>
      </c>
      <c r="D225" s="198" t="s">
        <v>115</v>
      </c>
      <c r="E225" s="200">
        <v>1</v>
      </c>
      <c r="F225" s="201"/>
      <c r="G225" s="202"/>
      <c r="H225" s="203">
        <v>0.00025</v>
      </c>
      <c r="I225" s="204">
        <f t="shared" si="18"/>
        <v>0.00025</v>
      </c>
      <c r="J225" s="203">
        <v>0</v>
      </c>
      <c r="K225" s="204">
        <f t="shared" si="19"/>
        <v>0</v>
      </c>
      <c r="L225" s="205">
        <v>16</v>
      </c>
      <c r="M225" s="206" t="s">
        <v>38</v>
      </c>
    </row>
    <row r="226" spans="1:13" s="206" customFormat="1" ht="39" customHeight="1">
      <c r="A226" s="198" t="s">
        <v>676</v>
      </c>
      <c r="B226" s="227" t="s">
        <v>665</v>
      </c>
      <c r="C226" s="199" t="s">
        <v>876</v>
      </c>
      <c r="D226" s="198" t="s">
        <v>115</v>
      </c>
      <c r="E226" s="200">
        <v>4</v>
      </c>
      <c r="F226" s="201"/>
      <c r="G226" s="202"/>
      <c r="H226" s="203">
        <v>0.00025</v>
      </c>
      <c r="I226" s="204">
        <f t="shared" si="18"/>
        <v>0.001</v>
      </c>
      <c r="J226" s="203">
        <v>0</v>
      </c>
      <c r="K226" s="204">
        <f t="shared" si="19"/>
        <v>0</v>
      </c>
      <c r="L226" s="205">
        <v>16</v>
      </c>
      <c r="M226" s="206" t="s">
        <v>38</v>
      </c>
    </row>
    <row r="227" spans="1:13" s="206" customFormat="1" ht="34.5" customHeight="1">
      <c r="A227" s="198" t="s">
        <v>678</v>
      </c>
      <c r="B227" s="227" t="s">
        <v>808</v>
      </c>
      <c r="C227" s="199" t="s">
        <v>877</v>
      </c>
      <c r="D227" s="198" t="s">
        <v>115</v>
      </c>
      <c r="E227" s="200">
        <v>20</v>
      </c>
      <c r="F227" s="201"/>
      <c r="G227" s="202"/>
      <c r="H227" s="203">
        <v>0.00025</v>
      </c>
      <c r="I227" s="204">
        <f t="shared" si="18"/>
        <v>0.005</v>
      </c>
      <c r="J227" s="203">
        <v>0</v>
      </c>
      <c r="K227" s="204">
        <f t="shared" si="19"/>
        <v>0</v>
      </c>
      <c r="L227" s="205">
        <v>16</v>
      </c>
      <c r="M227" s="206" t="s">
        <v>38</v>
      </c>
    </row>
    <row r="228" spans="1:13" s="206" customFormat="1" ht="39" customHeight="1">
      <c r="A228" s="198" t="s">
        <v>680</v>
      </c>
      <c r="B228" s="227" t="s">
        <v>667</v>
      </c>
      <c r="C228" s="199" t="s">
        <v>878</v>
      </c>
      <c r="D228" s="198" t="s">
        <v>115</v>
      </c>
      <c r="E228" s="200">
        <v>2</v>
      </c>
      <c r="F228" s="201"/>
      <c r="G228" s="202"/>
      <c r="H228" s="203">
        <v>0.00025</v>
      </c>
      <c r="I228" s="204">
        <f t="shared" si="18"/>
        <v>0.0005</v>
      </c>
      <c r="J228" s="203">
        <v>0</v>
      </c>
      <c r="K228" s="204">
        <f t="shared" si="19"/>
        <v>0</v>
      </c>
      <c r="L228" s="205">
        <v>16</v>
      </c>
      <c r="M228" s="206" t="s">
        <v>38</v>
      </c>
    </row>
    <row r="229" spans="1:13" s="206" customFormat="1" ht="24" customHeight="1">
      <c r="A229" s="198" t="s">
        <v>682</v>
      </c>
      <c r="B229" s="227" t="s">
        <v>809</v>
      </c>
      <c r="C229" s="199" t="s">
        <v>879</v>
      </c>
      <c r="D229" s="198" t="s">
        <v>115</v>
      </c>
      <c r="E229" s="200">
        <v>10</v>
      </c>
      <c r="F229" s="201"/>
      <c r="G229" s="202"/>
      <c r="H229" s="203">
        <v>0.00025</v>
      </c>
      <c r="I229" s="204">
        <f t="shared" si="18"/>
        <v>0.0025</v>
      </c>
      <c r="J229" s="203">
        <v>0</v>
      </c>
      <c r="K229" s="204">
        <f t="shared" si="19"/>
        <v>0</v>
      </c>
      <c r="L229" s="205">
        <v>16</v>
      </c>
      <c r="M229" s="206" t="s">
        <v>38</v>
      </c>
    </row>
    <row r="230" spans="1:13" s="206" customFormat="1" ht="24" customHeight="1">
      <c r="A230" s="198" t="s">
        <v>684</v>
      </c>
      <c r="B230" s="227" t="s">
        <v>810</v>
      </c>
      <c r="C230" s="199" t="s">
        <v>880</v>
      </c>
      <c r="D230" s="198" t="s">
        <v>115</v>
      </c>
      <c r="E230" s="200">
        <v>10</v>
      </c>
      <c r="F230" s="201"/>
      <c r="G230" s="202"/>
      <c r="H230" s="203">
        <v>0.00025</v>
      </c>
      <c r="I230" s="204">
        <f t="shared" si="18"/>
        <v>0.0025</v>
      </c>
      <c r="J230" s="203">
        <v>0</v>
      </c>
      <c r="K230" s="204">
        <f t="shared" si="19"/>
        <v>0</v>
      </c>
      <c r="L230" s="205">
        <v>16</v>
      </c>
      <c r="M230" s="206" t="s">
        <v>38</v>
      </c>
    </row>
    <row r="231" spans="1:13" s="206" customFormat="1" ht="24" customHeight="1">
      <c r="A231" s="198" t="s">
        <v>686</v>
      </c>
      <c r="B231" s="227" t="s">
        <v>811</v>
      </c>
      <c r="C231" s="199" t="s">
        <v>881</v>
      </c>
      <c r="D231" s="198" t="s">
        <v>115</v>
      </c>
      <c r="E231" s="200">
        <v>8</v>
      </c>
      <c r="F231" s="201"/>
      <c r="G231" s="202"/>
      <c r="H231" s="203">
        <v>0.00025</v>
      </c>
      <c r="I231" s="204">
        <f t="shared" si="18"/>
        <v>0.002</v>
      </c>
      <c r="J231" s="203">
        <v>0</v>
      </c>
      <c r="K231" s="204">
        <f t="shared" si="19"/>
        <v>0</v>
      </c>
      <c r="L231" s="205">
        <v>16</v>
      </c>
      <c r="M231" s="206" t="s">
        <v>38</v>
      </c>
    </row>
    <row r="232" spans="1:13" s="206" customFormat="1" ht="24" customHeight="1">
      <c r="A232" s="198" t="s">
        <v>688</v>
      </c>
      <c r="B232" s="227" t="s">
        <v>669</v>
      </c>
      <c r="C232" s="199" t="s">
        <v>882</v>
      </c>
      <c r="D232" s="198" t="s">
        <v>115</v>
      </c>
      <c r="E232" s="200">
        <v>2</v>
      </c>
      <c r="F232" s="201"/>
      <c r="G232" s="202"/>
      <c r="H232" s="203">
        <v>0.00025</v>
      </c>
      <c r="I232" s="204">
        <f t="shared" si="18"/>
        <v>0.0005</v>
      </c>
      <c r="J232" s="203">
        <v>0</v>
      </c>
      <c r="K232" s="204">
        <f t="shared" si="19"/>
        <v>0</v>
      </c>
      <c r="L232" s="205">
        <v>16</v>
      </c>
      <c r="M232" s="206" t="s">
        <v>38</v>
      </c>
    </row>
    <row r="233" spans="1:13" s="206" customFormat="1" ht="24" customHeight="1">
      <c r="A233" s="198" t="s">
        <v>691</v>
      </c>
      <c r="B233" s="227" t="s">
        <v>675</v>
      </c>
      <c r="C233" s="199" t="s">
        <v>883</v>
      </c>
      <c r="D233" s="198" t="s">
        <v>115</v>
      </c>
      <c r="E233" s="200">
        <v>3</v>
      </c>
      <c r="F233" s="201"/>
      <c r="G233" s="202"/>
      <c r="H233" s="203">
        <v>0.00025</v>
      </c>
      <c r="I233" s="204">
        <f t="shared" si="18"/>
        <v>0.00075</v>
      </c>
      <c r="J233" s="203">
        <v>0</v>
      </c>
      <c r="K233" s="204">
        <f t="shared" si="19"/>
        <v>0</v>
      </c>
      <c r="L233" s="205">
        <v>16</v>
      </c>
      <c r="M233" s="206" t="s">
        <v>38</v>
      </c>
    </row>
    <row r="234" spans="1:13" s="206" customFormat="1" ht="24" customHeight="1">
      <c r="A234" s="198" t="s">
        <v>694</v>
      </c>
      <c r="B234" s="227" t="s">
        <v>677</v>
      </c>
      <c r="C234" s="199" t="s">
        <v>884</v>
      </c>
      <c r="D234" s="198" t="s">
        <v>115</v>
      </c>
      <c r="E234" s="200">
        <v>4</v>
      </c>
      <c r="F234" s="201"/>
      <c r="G234" s="202"/>
      <c r="H234" s="203">
        <v>0.00025</v>
      </c>
      <c r="I234" s="204">
        <f t="shared" si="18"/>
        <v>0.001</v>
      </c>
      <c r="J234" s="203">
        <v>0</v>
      </c>
      <c r="K234" s="204">
        <f t="shared" si="19"/>
        <v>0</v>
      </c>
      <c r="L234" s="205">
        <v>16</v>
      </c>
      <c r="M234" s="206" t="s">
        <v>38</v>
      </c>
    </row>
    <row r="235" spans="1:13" s="206" customFormat="1" ht="24" customHeight="1">
      <c r="A235" s="198" t="s">
        <v>696</v>
      </c>
      <c r="B235" s="227" t="s">
        <v>679</v>
      </c>
      <c r="C235" s="199" t="s">
        <v>885</v>
      </c>
      <c r="D235" s="198" t="s">
        <v>115</v>
      </c>
      <c r="E235" s="200">
        <v>2</v>
      </c>
      <c r="F235" s="201"/>
      <c r="G235" s="202"/>
      <c r="H235" s="203">
        <v>0.00025</v>
      </c>
      <c r="I235" s="204">
        <f t="shared" si="18"/>
        <v>0.0005</v>
      </c>
      <c r="J235" s="203">
        <v>0</v>
      </c>
      <c r="K235" s="204">
        <f t="shared" si="19"/>
        <v>0</v>
      </c>
      <c r="L235" s="205">
        <v>16</v>
      </c>
      <c r="M235" s="206" t="s">
        <v>38</v>
      </c>
    </row>
    <row r="236" spans="1:13" s="206" customFormat="1" ht="24" customHeight="1">
      <c r="A236" s="198" t="s">
        <v>698</v>
      </c>
      <c r="B236" s="227" t="s">
        <v>681</v>
      </c>
      <c r="C236" s="199" t="s">
        <v>886</v>
      </c>
      <c r="D236" s="198" t="s">
        <v>115</v>
      </c>
      <c r="E236" s="200">
        <v>9</v>
      </c>
      <c r="F236" s="201"/>
      <c r="G236" s="202"/>
      <c r="H236" s="203">
        <v>0.00025</v>
      </c>
      <c r="I236" s="204">
        <f t="shared" si="18"/>
        <v>0.0022500000000000003</v>
      </c>
      <c r="J236" s="203">
        <v>0</v>
      </c>
      <c r="K236" s="204">
        <f t="shared" si="19"/>
        <v>0</v>
      </c>
      <c r="L236" s="205">
        <v>16</v>
      </c>
      <c r="M236" s="206" t="s">
        <v>38</v>
      </c>
    </row>
    <row r="237" spans="1:13" s="206" customFormat="1" ht="24" customHeight="1">
      <c r="A237" s="198" t="s">
        <v>700</v>
      </c>
      <c r="B237" s="227" t="s">
        <v>683</v>
      </c>
      <c r="C237" s="199" t="s">
        <v>887</v>
      </c>
      <c r="D237" s="198" t="s">
        <v>115</v>
      </c>
      <c r="E237" s="200">
        <v>1</v>
      </c>
      <c r="F237" s="201"/>
      <c r="G237" s="202"/>
      <c r="H237" s="203">
        <v>0.00025</v>
      </c>
      <c r="I237" s="204">
        <f t="shared" si="18"/>
        <v>0.00025</v>
      </c>
      <c r="J237" s="203">
        <v>0</v>
      </c>
      <c r="K237" s="204">
        <f t="shared" si="19"/>
        <v>0</v>
      </c>
      <c r="L237" s="205">
        <v>16</v>
      </c>
      <c r="M237" s="206" t="s">
        <v>38</v>
      </c>
    </row>
    <row r="238" spans="1:13" s="206" customFormat="1" ht="24" customHeight="1">
      <c r="A238" s="198" t="s">
        <v>701</v>
      </c>
      <c r="B238" s="227" t="s">
        <v>685</v>
      </c>
      <c r="C238" s="199" t="s">
        <v>888</v>
      </c>
      <c r="D238" s="198" t="s">
        <v>115</v>
      </c>
      <c r="E238" s="200">
        <v>4</v>
      </c>
      <c r="F238" s="201"/>
      <c r="G238" s="202"/>
      <c r="H238" s="203">
        <v>0.00025</v>
      </c>
      <c r="I238" s="204">
        <f t="shared" si="18"/>
        <v>0.001</v>
      </c>
      <c r="J238" s="203">
        <v>0</v>
      </c>
      <c r="K238" s="204">
        <f t="shared" si="19"/>
        <v>0</v>
      </c>
      <c r="L238" s="205">
        <v>16</v>
      </c>
      <c r="M238" s="206" t="s">
        <v>38</v>
      </c>
    </row>
    <row r="239" spans="1:13" s="206" customFormat="1" ht="24" customHeight="1">
      <c r="A239" s="198" t="s">
        <v>704</v>
      </c>
      <c r="B239" s="227" t="s">
        <v>687</v>
      </c>
      <c r="C239" s="199" t="s">
        <v>889</v>
      </c>
      <c r="D239" s="198" t="s">
        <v>115</v>
      </c>
      <c r="E239" s="200">
        <v>4</v>
      </c>
      <c r="F239" s="201"/>
      <c r="G239" s="202"/>
      <c r="H239" s="203">
        <v>0.00025</v>
      </c>
      <c r="I239" s="204">
        <f t="shared" si="18"/>
        <v>0.001</v>
      </c>
      <c r="J239" s="203">
        <v>0</v>
      </c>
      <c r="K239" s="204">
        <f t="shared" si="19"/>
        <v>0</v>
      </c>
      <c r="L239" s="205">
        <v>16</v>
      </c>
      <c r="M239" s="206" t="s">
        <v>38</v>
      </c>
    </row>
    <row r="240" spans="1:13" s="206" customFormat="1" ht="24" customHeight="1">
      <c r="A240" s="198" t="s">
        <v>707</v>
      </c>
      <c r="B240" s="227" t="s">
        <v>689</v>
      </c>
      <c r="C240" s="199" t="s">
        <v>690</v>
      </c>
      <c r="D240" s="198" t="s">
        <v>115</v>
      </c>
      <c r="E240" s="200">
        <v>1</v>
      </c>
      <c r="F240" s="201"/>
      <c r="G240" s="202"/>
      <c r="H240" s="203">
        <v>0.00025</v>
      </c>
      <c r="I240" s="204">
        <f t="shared" si="18"/>
        <v>0.00025</v>
      </c>
      <c r="J240" s="203">
        <v>0</v>
      </c>
      <c r="K240" s="204">
        <f t="shared" si="19"/>
        <v>0</v>
      </c>
      <c r="L240" s="205">
        <v>16</v>
      </c>
      <c r="M240" s="206" t="s">
        <v>38</v>
      </c>
    </row>
    <row r="241" spans="1:13" s="206" customFormat="1" ht="24" customHeight="1">
      <c r="A241" s="198" t="s">
        <v>710</v>
      </c>
      <c r="B241" s="227" t="s">
        <v>692</v>
      </c>
      <c r="C241" s="199" t="s">
        <v>693</v>
      </c>
      <c r="D241" s="198" t="s">
        <v>115</v>
      </c>
      <c r="E241" s="200">
        <v>1</v>
      </c>
      <c r="F241" s="201"/>
      <c r="G241" s="202"/>
      <c r="H241" s="203">
        <v>0.00025</v>
      </c>
      <c r="I241" s="204">
        <f t="shared" si="18"/>
        <v>0.00025</v>
      </c>
      <c r="J241" s="203">
        <v>0</v>
      </c>
      <c r="K241" s="204">
        <f t="shared" si="19"/>
        <v>0</v>
      </c>
      <c r="L241" s="205">
        <v>16</v>
      </c>
      <c r="M241" s="206" t="s">
        <v>38</v>
      </c>
    </row>
    <row r="242" spans="1:13" s="206" customFormat="1" ht="36" customHeight="1">
      <c r="A242" s="198" t="s">
        <v>712</v>
      </c>
      <c r="B242" s="227" t="s">
        <v>697</v>
      </c>
      <c r="C242" s="199" t="s">
        <v>890</v>
      </c>
      <c r="D242" s="198" t="s">
        <v>21</v>
      </c>
      <c r="E242" s="200">
        <v>1</v>
      </c>
      <c r="F242" s="201"/>
      <c r="G242" s="202"/>
      <c r="H242" s="203">
        <v>0</v>
      </c>
      <c r="I242" s="204">
        <f t="shared" si="18"/>
        <v>0</v>
      </c>
      <c r="J242" s="203">
        <v>0.001</v>
      </c>
      <c r="K242" s="204">
        <f t="shared" si="19"/>
        <v>0.001</v>
      </c>
      <c r="L242" s="205">
        <v>16</v>
      </c>
      <c r="M242" s="206" t="s">
        <v>38</v>
      </c>
    </row>
    <row r="243" spans="1:13" s="206" customFormat="1" ht="36" customHeight="1">
      <c r="A243" s="198" t="s">
        <v>715</v>
      </c>
      <c r="B243" s="227" t="s">
        <v>695</v>
      </c>
      <c r="C243" s="199" t="s">
        <v>891</v>
      </c>
      <c r="D243" s="198" t="s">
        <v>21</v>
      </c>
      <c r="E243" s="200">
        <v>1</v>
      </c>
      <c r="F243" s="201"/>
      <c r="G243" s="202"/>
      <c r="H243" s="203">
        <v>0</v>
      </c>
      <c r="I243" s="204">
        <f t="shared" si="18"/>
        <v>0</v>
      </c>
      <c r="J243" s="203">
        <v>0.001</v>
      </c>
      <c r="K243" s="204">
        <f t="shared" si="19"/>
        <v>0.001</v>
      </c>
      <c r="L243" s="205">
        <v>16</v>
      </c>
      <c r="M243" s="206" t="s">
        <v>38</v>
      </c>
    </row>
    <row r="244" spans="1:13" s="206" customFormat="1" ht="36" customHeight="1">
      <c r="A244" s="198" t="s">
        <v>718</v>
      </c>
      <c r="B244" s="227" t="s">
        <v>699</v>
      </c>
      <c r="C244" s="199" t="s">
        <v>892</v>
      </c>
      <c r="D244" s="198" t="s">
        <v>21</v>
      </c>
      <c r="E244" s="200">
        <v>2</v>
      </c>
      <c r="F244" s="201"/>
      <c r="G244" s="202"/>
      <c r="H244" s="203">
        <v>0</v>
      </c>
      <c r="I244" s="204">
        <f t="shared" si="18"/>
        <v>0</v>
      </c>
      <c r="J244" s="203">
        <v>0.001</v>
      </c>
      <c r="K244" s="204">
        <f t="shared" si="19"/>
        <v>0.002</v>
      </c>
      <c r="L244" s="205">
        <v>16</v>
      </c>
      <c r="M244" s="206" t="s">
        <v>38</v>
      </c>
    </row>
    <row r="245" spans="1:13" s="206" customFormat="1" ht="24" customHeight="1">
      <c r="A245" s="198" t="s">
        <v>722</v>
      </c>
      <c r="B245" s="227" t="s">
        <v>812</v>
      </c>
      <c r="C245" s="199" t="s">
        <v>893</v>
      </c>
      <c r="D245" s="198" t="s">
        <v>21</v>
      </c>
      <c r="E245" s="200">
        <v>5</v>
      </c>
      <c r="F245" s="201"/>
      <c r="G245" s="202"/>
      <c r="H245" s="203">
        <v>0</v>
      </c>
      <c r="I245" s="204">
        <f t="shared" si="18"/>
        <v>0</v>
      </c>
      <c r="J245" s="203">
        <v>0.001</v>
      </c>
      <c r="K245" s="204">
        <f t="shared" si="19"/>
        <v>0.005</v>
      </c>
      <c r="L245" s="205">
        <v>16</v>
      </c>
      <c r="M245" s="206" t="s">
        <v>38</v>
      </c>
    </row>
    <row r="246" spans="1:13" s="206" customFormat="1" ht="34.5" customHeight="1">
      <c r="A246" s="198" t="s">
        <v>725</v>
      </c>
      <c r="B246" s="227" t="s">
        <v>0</v>
      </c>
      <c r="C246" s="199" t="s">
        <v>894</v>
      </c>
      <c r="D246" s="198" t="s">
        <v>21</v>
      </c>
      <c r="E246" s="200">
        <v>2</v>
      </c>
      <c r="F246" s="201"/>
      <c r="G246" s="202"/>
      <c r="H246" s="203">
        <v>0</v>
      </c>
      <c r="I246" s="204">
        <f t="shared" si="18"/>
        <v>0</v>
      </c>
      <c r="J246" s="203">
        <v>0.001</v>
      </c>
      <c r="K246" s="204">
        <f t="shared" si="19"/>
        <v>0.002</v>
      </c>
      <c r="L246" s="205">
        <v>16</v>
      </c>
      <c r="M246" s="206" t="s">
        <v>38</v>
      </c>
    </row>
    <row r="247" spans="1:13" s="206" customFormat="1" ht="34.5" customHeight="1">
      <c r="A247" s="198" t="s">
        <v>171</v>
      </c>
      <c r="B247" s="227" t="s">
        <v>1</v>
      </c>
      <c r="C247" s="199" t="s">
        <v>895</v>
      </c>
      <c r="D247" s="198" t="s">
        <v>21</v>
      </c>
      <c r="E247" s="200">
        <v>2</v>
      </c>
      <c r="F247" s="201"/>
      <c r="G247" s="202"/>
      <c r="H247" s="203">
        <v>0</v>
      </c>
      <c r="I247" s="204">
        <f t="shared" si="18"/>
        <v>0</v>
      </c>
      <c r="J247" s="203">
        <v>0.001</v>
      </c>
      <c r="K247" s="204">
        <f t="shared" si="19"/>
        <v>0.002</v>
      </c>
      <c r="L247" s="205">
        <v>16</v>
      </c>
      <c r="M247" s="206" t="s">
        <v>38</v>
      </c>
    </row>
    <row r="248" spans="1:13" s="206" customFormat="1" ht="34.5" customHeight="1">
      <c r="A248" s="198" t="s">
        <v>730</v>
      </c>
      <c r="B248" s="227" t="s">
        <v>2</v>
      </c>
      <c r="C248" s="199" t="s">
        <v>896</v>
      </c>
      <c r="D248" s="198" t="s">
        <v>21</v>
      </c>
      <c r="E248" s="200">
        <v>8</v>
      </c>
      <c r="F248" s="201"/>
      <c r="G248" s="202"/>
      <c r="H248" s="203">
        <v>0</v>
      </c>
      <c r="I248" s="204">
        <f t="shared" si="18"/>
        <v>0</v>
      </c>
      <c r="J248" s="203">
        <v>0.001</v>
      </c>
      <c r="K248" s="204">
        <f t="shared" si="19"/>
        <v>0.008</v>
      </c>
      <c r="L248" s="205">
        <v>16</v>
      </c>
      <c r="M248" s="206" t="s">
        <v>38</v>
      </c>
    </row>
    <row r="249" spans="1:13" s="206" customFormat="1" ht="34.5" customHeight="1">
      <c r="A249" s="198" t="s">
        <v>733</v>
      </c>
      <c r="B249" s="227" t="s">
        <v>3</v>
      </c>
      <c r="C249" s="199" t="s">
        <v>897</v>
      </c>
      <c r="D249" s="198" t="s">
        <v>115</v>
      </c>
      <c r="E249" s="200">
        <v>12</v>
      </c>
      <c r="F249" s="201"/>
      <c r="G249" s="202"/>
      <c r="H249" s="203">
        <v>0.00025</v>
      </c>
      <c r="I249" s="204">
        <f t="shared" si="18"/>
        <v>0.003</v>
      </c>
      <c r="J249" s="203">
        <v>0</v>
      </c>
      <c r="K249" s="204">
        <f t="shared" si="19"/>
        <v>0</v>
      </c>
      <c r="L249" s="205">
        <v>16</v>
      </c>
      <c r="M249" s="206" t="s">
        <v>38</v>
      </c>
    </row>
    <row r="250" spans="1:13" s="206" customFormat="1" ht="34.5" customHeight="1">
      <c r="A250" s="198" t="s">
        <v>736</v>
      </c>
      <c r="B250" s="227" t="s">
        <v>4</v>
      </c>
      <c r="C250" s="199" t="s">
        <v>898</v>
      </c>
      <c r="D250" s="198" t="s">
        <v>115</v>
      </c>
      <c r="E250" s="200">
        <v>4</v>
      </c>
      <c r="F250" s="201"/>
      <c r="G250" s="202"/>
      <c r="H250" s="203">
        <v>0.00025</v>
      </c>
      <c r="I250" s="204">
        <f t="shared" si="18"/>
        <v>0.001</v>
      </c>
      <c r="J250" s="203">
        <v>0</v>
      </c>
      <c r="K250" s="204">
        <f t="shared" si="19"/>
        <v>0</v>
      </c>
      <c r="L250" s="205">
        <v>16</v>
      </c>
      <c r="M250" s="206" t="s">
        <v>38</v>
      </c>
    </row>
    <row r="251" spans="1:13" s="206" customFormat="1" ht="34.5" customHeight="1">
      <c r="A251" s="198" t="s">
        <v>739</v>
      </c>
      <c r="B251" s="227" t="s">
        <v>5</v>
      </c>
      <c r="C251" s="199" t="s">
        <v>899</v>
      </c>
      <c r="D251" s="198" t="s">
        <v>115</v>
      </c>
      <c r="E251" s="200">
        <v>4</v>
      </c>
      <c r="F251" s="201"/>
      <c r="G251" s="202"/>
      <c r="H251" s="203">
        <v>0.00025</v>
      </c>
      <c r="I251" s="204">
        <f t="shared" si="18"/>
        <v>0.001</v>
      </c>
      <c r="J251" s="203">
        <v>0</v>
      </c>
      <c r="K251" s="204">
        <f t="shared" si="19"/>
        <v>0</v>
      </c>
      <c r="L251" s="205">
        <v>16</v>
      </c>
      <c r="M251" s="206" t="s">
        <v>38</v>
      </c>
    </row>
    <row r="252" spans="1:13" s="206" customFormat="1" ht="36.75" customHeight="1">
      <c r="A252" s="198" t="s">
        <v>742</v>
      </c>
      <c r="B252" s="227" t="s">
        <v>900</v>
      </c>
      <c r="C252" s="199" t="s">
        <v>901</v>
      </c>
      <c r="D252" s="198" t="s">
        <v>21</v>
      </c>
      <c r="E252" s="200">
        <v>1</v>
      </c>
      <c r="F252" s="201"/>
      <c r="G252" s="202"/>
      <c r="H252" s="203">
        <v>0</v>
      </c>
      <c r="I252" s="204">
        <f t="shared" si="18"/>
        <v>0</v>
      </c>
      <c r="J252" s="203">
        <v>0.001</v>
      </c>
      <c r="K252" s="204">
        <f t="shared" si="19"/>
        <v>0.001</v>
      </c>
      <c r="L252" s="205">
        <v>16</v>
      </c>
      <c r="M252" s="206" t="s">
        <v>38</v>
      </c>
    </row>
    <row r="253" spans="1:13" s="206" customFormat="1" ht="36.75" customHeight="1">
      <c r="A253" s="198" t="s">
        <v>745</v>
      </c>
      <c r="B253" s="227" t="s">
        <v>6</v>
      </c>
      <c r="C253" s="199" t="s">
        <v>902</v>
      </c>
      <c r="D253" s="198" t="s">
        <v>21</v>
      </c>
      <c r="E253" s="200">
        <v>1</v>
      </c>
      <c r="F253" s="201"/>
      <c r="G253" s="202"/>
      <c r="H253" s="203">
        <v>0</v>
      </c>
      <c r="I253" s="204">
        <f t="shared" si="18"/>
        <v>0</v>
      </c>
      <c r="J253" s="203">
        <v>0.001</v>
      </c>
      <c r="K253" s="204">
        <f t="shared" si="19"/>
        <v>0.001</v>
      </c>
      <c r="L253" s="205">
        <v>16</v>
      </c>
      <c r="M253" s="206" t="s">
        <v>38</v>
      </c>
    </row>
    <row r="254" spans="1:13" s="206" customFormat="1" ht="24" customHeight="1">
      <c r="A254" s="198" t="s">
        <v>748</v>
      </c>
      <c r="B254" s="227" t="s">
        <v>7</v>
      </c>
      <c r="C254" s="199" t="s">
        <v>903</v>
      </c>
      <c r="D254" s="198" t="s">
        <v>21</v>
      </c>
      <c r="E254" s="200">
        <v>1</v>
      </c>
      <c r="F254" s="201"/>
      <c r="G254" s="202"/>
      <c r="H254" s="203">
        <v>0</v>
      </c>
      <c r="I254" s="204">
        <f t="shared" si="18"/>
        <v>0</v>
      </c>
      <c r="J254" s="203">
        <v>0.001</v>
      </c>
      <c r="K254" s="204">
        <f t="shared" si="19"/>
        <v>0.001</v>
      </c>
      <c r="L254" s="205">
        <v>16</v>
      </c>
      <c r="M254" s="206" t="s">
        <v>38</v>
      </c>
    </row>
    <row r="255" spans="1:13" s="206" customFormat="1" ht="24" customHeight="1">
      <c r="A255" s="198" t="s">
        <v>751</v>
      </c>
      <c r="B255" s="227" t="s">
        <v>8</v>
      </c>
      <c r="C255" s="199" t="s">
        <v>904</v>
      </c>
      <c r="D255" s="198" t="s">
        <v>20</v>
      </c>
      <c r="E255" s="200">
        <v>24.1</v>
      </c>
      <c r="F255" s="201"/>
      <c r="G255" s="202"/>
      <c r="H255" s="203">
        <v>0</v>
      </c>
      <c r="I255" s="204">
        <f t="shared" si="18"/>
        <v>0</v>
      </c>
      <c r="J255" s="203">
        <v>0.001</v>
      </c>
      <c r="K255" s="204">
        <f t="shared" si="19"/>
        <v>0.024100000000000003</v>
      </c>
      <c r="L255" s="205">
        <v>16</v>
      </c>
      <c r="M255" s="206" t="s">
        <v>38</v>
      </c>
    </row>
    <row r="256" spans="1:13" s="206" customFormat="1" ht="54.75" customHeight="1">
      <c r="A256" s="198" t="s">
        <v>754</v>
      </c>
      <c r="B256" s="227" t="s">
        <v>9</v>
      </c>
      <c r="C256" s="199" t="s">
        <v>10</v>
      </c>
      <c r="D256" s="198" t="s">
        <v>21</v>
      </c>
      <c r="E256" s="200">
        <v>2</v>
      </c>
      <c r="F256" s="201"/>
      <c r="G256" s="202"/>
      <c r="H256" s="203">
        <v>0</v>
      </c>
      <c r="I256" s="204">
        <f t="shared" si="18"/>
        <v>0</v>
      </c>
      <c r="J256" s="203">
        <v>0.001</v>
      </c>
      <c r="K256" s="204">
        <f t="shared" si="19"/>
        <v>0.002</v>
      </c>
      <c r="L256" s="205">
        <v>16</v>
      </c>
      <c r="M256" s="206" t="s">
        <v>38</v>
      </c>
    </row>
    <row r="257" spans="1:13" s="206" customFormat="1" ht="13.5" customHeight="1">
      <c r="A257" s="198" t="s">
        <v>271</v>
      </c>
      <c r="B257" s="227" t="s">
        <v>702</v>
      </c>
      <c r="C257" s="199" t="s">
        <v>703</v>
      </c>
      <c r="D257" s="198" t="s">
        <v>115</v>
      </c>
      <c r="E257" s="200">
        <v>2</v>
      </c>
      <c r="F257" s="201"/>
      <c r="G257" s="202"/>
      <c r="H257" s="203">
        <v>0</v>
      </c>
      <c r="I257" s="204">
        <f t="shared" si="18"/>
        <v>0</v>
      </c>
      <c r="J257" s="203">
        <v>0.028</v>
      </c>
      <c r="K257" s="204">
        <f t="shared" si="19"/>
        <v>0.056</v>
      </c>
      <c r="L257" s="205">
        <v>16</v>
      </c>
      <c r="M257" s="206" t="s">
        <v>38</v>
      </c>
    </row>
    <row r="258" spans="1:13" s="206" customFormat="1" ht="13.5" customHeight="1">
      <c r="A258" s="198" t="s">
        <v>759</v>
      </c>
      <c r="B258" s="227" t="s">
        <v>705</v>
      </c>
      <c r="C258" s="199" t="s">
        <v>706</v>
      </c>
      <c r="D258" s="198" t="s">
        <v>115</v>
      </c>
      <c r="E258" s="200">
        <v>2</v>
      </c>
      <c r="F258" s="201"/>
      <c r="G258" s="202"/>
      <c r="H258" s="203">
        <v>0</v>
      </c>
      <c r="I258" s="204">
        <f t="shared" si="18"/>
        <v>0</v>
      </c>
      <c r="J258" s="203">
        <v>0</v>
      </c>
      <c r="K258" s="204">
        <f t="shared" si="19"/>
        <v>0</v>
      </c>
      <c r="L258" s="205">
        <v>16</v>
      </c>
      <c r="M258" s="206" t="s">
        <v>38</v>
      </c>
    </row>
    <row r="259" spans="1:13" s="206" customFormat="1" ht="13.5" customHeight="1">
      <c r="A259" s="207" t="s">
        <v>762</v>
      </c>
      <c r="B259" s="228" t="s">
        <v>708</v>
      </c>
      <c r="C259" s="208" t="s">
        <v>709</v>
      </c>
      <c r="D259" s="207" t="s">
        <v>115</v>
      </c>
      <c r="E259" s="209">
        <v>2</v>
      </c>
      <c r="F259" s="210"/>
      <c r="G259" s="211"/>
      <c r="H259" s="212">
        <v>0</v>
      </c>
      <c r="I259" s="213">
        <f t="shared" si="18"/>
        <v>0</v>
      </c>
      <c r="J259" s="212">
        <v>0</v>
      </c>
      <c r="K259" s="213">
        <f t="shared" si="19"/>
        <v>0</v>
      </c>
      <c r="L259" s="214">
        <v>32</v>
      </c>
      <c r="M259" s="215" t="s">
        <v>38</v>
      </c>
    </row>
    <row r="260" spans="1:13" s="206" customFormat="1" ht="24" customHeight="1">
      <c r="A260" s="198" t="s">
        <v>767</v>
      </c>
      <c r="B260" s="227" t="s">
        <v>905</v>
      </c>
      <c r="C260" s="199" t="s">
        <v>908</v>
      </c>
      <c r="D260" s="198" t="s">
        <v>115</v>
      </c>
      <c r="E260" s="200">
        <v>0</v>
      </c>
      <c r="F260" s="201"/>
      <c r="G260" s="202"/>
      <c r="H260" s="203">
        <v>0</v>
      </c>
      <c r="I260" s="204">
        <f t="shared" si="18"/>
        <v>0</v>
      </c>
      <c r="J260" s="203">
        <v>0</v>
      </c>
      <c r="K260" s="204">
        <f t="shared" si="19"/>
        <v>0</v>
      </c>
      <c r="L260" s="205">
        <v>16</v>
      </c>
      <c r="M260" s="206" t="s">
        <v>38</v>
      </c>
    </row>
    <row r="261" spans="1:13" s="195" customFormat="1" ht="12.75" customHeight="1">
      <c r="A261" s="191"/>
      <c r="B261" s="192" t="s">
        <v>334</v>
      </c>
      <c r="C261" s="192" t="s">
        <v>711</v>
      </c>
      <c r="D261" s="191"/>
      <c r="E261" s="191"/>
      <c r="F261" s="193"/>
      <c r="G261" s="194"/>
      <c r="I261" s="196">
        <f>SUM(I262:I279)</f>
        <v>0.08257500000000001</v>
      </c>
      <c r="K261" s="196">
        <f>SUM(K262:K279)</f>
        <v>0.052665000000000003</v>
      </c>
      <c r="M261" s="197" t="s">
        <v>36</v>
      </c>
    </row>
    <row r="262" spans="1:13" s="206" customFormat="1" ht="13.5" customHeight="1">
      <c r="A262" s="198">
        <v>235</v>
      </c>
      <c r="B262" s="227" t="s">
        <v>713</v>
      </c>
      <c r="C262" s="199" t="s">
        <v>714</v>
      </c>
      <c r="D262" s="198" t="s">
        <v>115</v>
      </c>
      <c r="E262" s="200">
        <v>2</v>
      </c>
      <c r="F262" s="201"/>
      <c r="G262" s="202"/>
      <c r="H262" s="203">
        <v>0</v>
      </c>
      <c r="I262" s="204">
        <f aca="true" t="shared" si="20" ref="I262:I279">E262*H262</f>
        <v>0</v>
      </c>
      <c r="J262" s="203">
        <v>0</v>
      </c>
      <c r="K262" s="204">
        <f aca="true" t="shared" si="21" ref="K262:K279">E262*J262</f>
        <v>0</v>
      </c>
      <c r="L262" s="205">
        <v>16</v>
      </c>
      <c r="M262" s="206" t="s">
        <v>38</v>
      </c>
    </row>
    <row r="263" spans="1:13" s="206" customFormat="1" ht="24" customHeight="1">
      <c r="A263" s="198">
        <v>236</v>
      </c>
      <c r="B263" s="227" t="s">
        <v>716</v>
      </c>
      <c r="C263" s="199" t="s">
        <v>717</v>
      </c>
      <c r="D263" s="198" t="s">
        <v>115</v>
      </c>
      <c r="E263" s="200">
        <v>2</v>
      </c>
      <c r="F263" s="201"/>
      <c r="G263" s="202"/>
      <c r="H263" s="203">
        <v>0</v>
      </c>
      <c r="I263" s="204">
        <f t="shared" si="20"/>
        <v>0</v>
      </c>
      <c r="J263" s="203">
        <v>0</v>
      </c>
      <c r="K263" s="204">
        <f t="shared" si="21"/>
        <v>0</v>
      </c>
      <c r="L263" s="205">
        <v>16</v>
      </c>
      <c r="M263" s="206" t="s">
        <v>38</v>
      </c>
    </row>
    <row r="264" spans="1:13" s="206" customFormat="1" ht="24" customHeight="1">
      <c r="A264" s="198">
        <v>237</v>
      </c>
      <c r="B264" s="227" t="s">
        <v>719</v>
      </c>
      <c r="C264" s="199" t="s">
        <v>720</v>
      </c>
      <c r="D264" s="198" t="s">
        <v>721</v>
      </c>
      <c r="E264" s="200">
        <v>500</v>
      </c>
      <c r="F264" s="201"/>
      <c r="G264" s="202"/>
      <c r="H264" s="203">
        <v>0</v>
      </c>
      <c r="I264" s="204">
        <f t="shared" si="20"/>
        <v>0</v>
      </c>
      <c r="J264" s="203">
        <v>0</v>
      </c>
      <c r="K264" s="204">
        <f t="shared" si="21"/>
        <v>0</v>
      </c>
      <c r="L264" s="205">
        <v>16</v>
      </c>
      <c r="M264" s="206" t="s">
        <v>38</v>
      </c>
    </row>
    <row r="265" spans="1:13" s="206" customFormat="1" ht="24" customHeight="1">
      <c r="A265" s="198">
        <v>238</v>
      </c>
      <c r="B265" s="227" t="s">
        <v>723</v>
      </c>
      <c r="C265" s="199" t="s">
        <v>724</v>
      </c>
      <c r="D265" s="198" t="s">
        <v>105</v>
      </c>
      <c r="E265" s="200">
        <v>31.89</v>
      </c>
      <c r="F265" s="201"/>
      <c r="G265" s="202"/>
      <c r="H265" s="203">
        <v>0</v>
      </c>
      <c r="I265" s="204">
        <f t="shared" si="20"/>
        <v>0</v>
      </c>
      <c r="J265" s="203">
        <v>0.001</v>
      </c>
      <c r="K265" s="204">
        <f t="shared" si="21"/>
        <v>0.03189</v>
      </c>
      <c r="L265" s="205">
        <v>16</v>
      </c>
      <c r="M265" s="206" t="s">
        <v>38</v>
      </c>
    </row>
    <row r="266" spans="1:13" s="206" customFormat="1" ht="24" customHeight="1">
      <c r="A266" s="198">
        <v>239</v>
      </c>
      <c r="B266" s="227" t="s">
        <v>726</v>
      </c>
      <c r="C266" s="199" t="s">
        <v>727</v>
      </c>
      <c r="D266" s="198" t="s">
        <v>21</v>
      </c>
      <c r="E266" s="200">
        <v>1</v>
      </c>
      <c r="F266" s="201"/>
      <c r="G266" s="202"/>
      <c r="H266" s="203">
        <v>0</v>
      </c>
      <c r="I266" s="204">
        <f t="shared" si="20"/>
        <v>0</v>
      </c>
      <c r="J266" s="203">
        <v>0.001</v>
      </c>
      <c r="K266" s="204">
        <f t="shared" si="21"/>
        <v>0.001</v>
      </c>
      <c r="L266" s="205">
        <v>16</v>
      </c>
      <c r="M266" s="206" t="s">
        <v>38</v>
      </c>
    </row>
    <row r="267" spans="1:13" s="206" customFormat="1" ht="24" customHeight="1">
      <c r="A267" s="198">
        <v>240</v>
      </c>
      <c r="B267" s="227" t="s">
        <v>728</v>
      </c>
      <c r="C267" s="199" t="s">
        <v>729</v>
      </c>
      <c r="D267" s="198" t="s">
        <v>105</v>
      </c>
      <c r="E267" s="200">
        <v>19.775</v>
      </c>
      <c r="F267" s="201"/>
      <c r="G267" s="202"/>
      <c r="H267" s="203">
        <v>0</v>
      </c>
      <c r="I267" s="204">
        <f t="shared" si="20"/>
        <v>0</v>
      </c>
      <c r="J267" s="203">
        <v>0.001</v>
      </c>
      <c r="K267" s="204">
        <f t="shared" si="21"/>
        <v>0.019774999999999997</v>
      </c>
      <c r="L267" s="205">
        <v>16</v>
      </c>
      <c r="M267" s="206" t="s">
        <v>38</v>
      </c>
    </row>
    <row r="268" spans="1:13" s="206" customFormat="1" ht="13.5" customHeight="1">
      <c r="A268" s="198">
        <v>241</v>
      </c>
      <c r="B268" s="227" t="s">
        <v>731</v>
      </c>
      <c r="C268" s="199" t="s">
        <v>732</v>
      </c>
      <c r="D268" s="198" t="s">
        <v>21</v>
      </c>
      <c r="E268" s="200">
        <v>3</v>
      </c>
      <c r="F268" s="201"/>
      <c r="G268" s="202"/>
      <c r="H268" s="203">
        <v>0.005</v>
      </c>
      <c r="I268" s="204">
        <f t="shared" si="20"/>
        <v>0.015</v>
      </c>
      <c r="J268" s="203">
        <v>0</v>
      </c>
      <c r="K268" s="204">
        <f t="shared" si="21"/>
        <v>0</v>
      </c>
      <c r="L268" s="205">
        <v>4</v>
      </c>
      <c r="M268" s="206" t="s">
        <v>38</v>
      </c>
    </row>
    <row r="269" spans="1:13" s="206" customFormat="1" ht="13.5" customHeight="1">
      <c r="A269" s="198">
        <v>242</v>
      </c>
      <c r="B269" s="227" t="s">
        <v>734</v>
      </c>
      <c r="C269" s="199" t="s">
        <v>735</v>
      </c>
      <c r="D269" s="198" t="s">
        <v>21</v>
      </c>
      <c r="E269" s="200">
        <v>4</v>
      </c>
      <c r="F269" s="201"/>
      <c r="G269" s="202"/>
      <c r="H269" s="203">
        <v>0.005</v>
      </c>
      <c r="I269" s="204">
        <f t="shared" si="20"/>
        <v>0.02</v>
      </c>
      <c r="J269" s="203">
        <v>0</v>
      </c>
      <c r="K269" s="204">
        <f t="shared" si="21"/>
        <v>0</v>
      </c>
      <c r="L269" s="205">
        <v>4</v>
      </c>
      <c r="M269" s="206" t="s">
        <v>38</v>
      </c>
    </row>
    <row r="270" spans="1:13" s="206" customFormat="1" ht="13.5" customHeight="1">
      <c r="A270" s="198">
        <v>243</v>
      </c>
      <c r="B270" s="227" t="s">
        <v>737</v>
      </c>
      <c r="C270" s="199" t="s">
        <v>738</v>
      </c>
      <c r="D270" s="198" t="s">
        <v>21</v>
      </c>
      <c r="E270" s="200">
        <v>5</v>
      </c>
      <c r="F270" s="201"/>
      <c r="G270" s="202"/>
      <c r="H270" s="203">
        <v>0</v>
      </c>
      <c r="I270" s="204">
        <f t="shared" si="20"/>
        <v>0</v>
      </c>
      <c r="J270" s="203">
        <v>0</v>
      </c>
      <c r="K270" s="204">
        <f t="shared" si="21"/>
        <v>0</v>
      </c>
      <c r="L270" s="205">
        <v>4</v>
      </c>
      <c r="M270" s="206" t="s">
        <v>38</v>
      </c>
    </row>
    <row r="271" spans="1:13" s="206" customFormat="1" ht="24" customHeight="1">
      <c r="A271" s="198">
        <v>244</v>
      </c>
      <c r="B271" s="227" t="s">
        <v>740</v>
      </c>
      <c r="C271" s="199" t="s">
        <v>741</v>
      </c>
      <c r="D271" s="198" t="s">
        <v>115</v>
      </c>
      <c r="E271" s="200">
        <v>1</v>
      </c>
      <c r="F271" s="201"/>
      <c r="G271" s="202"/>
      <c r="H271" s="203">
        <v>0.0005</v>
      </c>
      <c r="I271" s="204">
        <f t="shared" si="20"/>
        <v>0.0005</v>
      </c>
      <c r="J271" s="203">
        <v>0</v>
      </c>
      <c r="K271" s="204">
        <f t="shared" si="21"/>
        <v>0</v>
      </c>
      <c r="L271" s="205">
        <v>16</v>
      </c>
      <c r="M271" s="206" t="s">
        <v>38</v>
      </c>
    </row>
    <row r="272" spans="1:13" s="206" customFormat="1" ht="13.5" customHeight="1">
      <c r="A272" s="198">
        <v>245</v>
      </c>
      <c r="B272" s="227" t="s">
        <v>743</v>
      </c>
      <c r="C272" s="199" t="s">
        <v>744</v>
      </c>
      <c r="D272" s="198" t="s">
        <v>21</v>
      </c>
      <c r="E272" s="200">
        <v>5</v>
      </c>
      <c r="F272" s="201"/>
      <c r="G272" s="202"/>
      <c r="H272" s="203">
        <v>0.0005</v>
      </c>
      <c r="I272" s="204">
        <f t="shared" si="20"/>
        <v>0.0025</v>
      </c>
      <c r="J272" s="203">
        <v>0</v>
      </c>
      <c r="K272" s="204">
        <f t="shared" si="21"/>
        <v>0</v>
      </c>
      <c r="L272" s="205">
        <v>16</v>
      </c>
      <c r="M272" s="206" t="s">
        <v>38</v>
      </c>
    </row>
    <row r="273" spans="1:13" s="206" customFormat="1" ht="24" customHeight="1">
      <c r="A273" s="198">
        <v>246</v>
      </c>
      <c r="B273" s="227" t="s">
        <v>746</v>
      </c>
      <c r="C273" s="199" t="s">
        <v>747</v>
      </c>
      <c r="D273" s="198" t="s">
        <v>21</v>
      </c>
      <c r="E273" s="200">
        <v>2</v>
      </c>
      <c r="F273" s="201"/>
      <c r="G273" s="202"/>
      <c r="H273" s="203">
        <v>0.0005</v>
      </c>
      <c r="I273" s="204">
        <f t="shared" si="20"/>
        <v>0.001</v>
      </c>
      <c r="J273" s="203">
        <v>0</v>
      </c>
      <c r="K273" s="204">
        <f t="shared" si="21"/>
        <v>0</v>
      </c>
      <c r="L273" s="205">
        <v>16</v>
      </c>
      <c r="M273" s="206" t="s">
        <v>38</v>
      </c>
    </row>
    <row r="274" spans="1:13" s="206" customFormat="1" ht="24" customHeight="1">
      <c r="A274" s="198">
        <v>247</v>
      </c>
      <c r="B274" s="227" t="s">
        <v>749</v>
      </c>
      <c r="C274" s="199" t="s">
        <v>750</v>
      </c>
      <c r="D274" s="198" t="s">
        <v>304</v>
      </c>
      <c r="E274" s="200">
        <v>15</v>
      </c>
      <c r="F274" s="201"/>
      <c r="G274" s="202"/>
      <c r="H274" s="203">
        <v>0.0005</v>
      </c>
      <c r="I274" s="204">
        <f t="shared" si="20"/>
        <v>0.0075</v>
      </c>
      <c r="J274" s="203">
        <v>0</v>
      </c>
      <c r="K274" s="204">
        <f t="shared" si="21"/>
        <v>0</v>
      </c>
      <c r="L274" s="205">
        <v>16</v>
      </c>
      <c r="M274" s="206" t="s">
        <v>38</v>
      </c>
    </row>
    <row r="275" spans="1:13" s="206" customFormat="1" ht="24" customHeight="1">
      <c r="A275" s="198">
        <v>248</v>
      </c>
      <c r="B275" s="227" t="s">
        <v>752</v>
      </c>
      <c r="C275" s="199" t="s">
        <v>753</v>
      </c>
      <c r="D275" s="198" t="s">
        <v>142</v>
      </c>
      <c r="E275" s="200">
        <v>68.15</v>
      </c>
      <c r="F275" s="201"/>
      <c r="G275" s="202"/>
      <c r="H275" s="203">
        <v>0.0005</v>
      </c>
      <c r="I275" s="204">
        <f t="shared" si="20"/>
        <v>0.034075</v>
      </c>
      <c r="J275" s="203">
        <v>0</v>
      </c>
      <c r="K275" s="204">
        <f t="shared" si="21"/>
        <v>0</v>
      </c>
      <c r="L275" s="205">
        <v>16</v>
      </c>
      <c r="M275" s="206" t="s">
        <v>38</v>
      </c>
    </row>
    <row r="276" spans="1:13" s="206" customFormat="1" ht="24" customHeight="1">
      <c r="A276" s="198">
        <v>249</v>
      </c>
      <c r="B276" s="227" t="s">
        <v>755</v>
      </c>
      <c r="C276" s="199" t="s">
        <v>756</v>
      </c>
      <c r="D276" s="198" t="s">
        <v>21</v>
      </c>
      <c r="E276" s="200">
        <v>2</v>
      </c>
      <c r="F276" s="201"/>
      <c r="G276" s="202"/>
      <c r="H276" s="203">
        <v>0.0005</v>
      </c>
      <c r="I276" s="204">
        <f t="shared" si="20"/>
        <v>0.001</v>
      </c>
      <c r="J276" s="203">
        <v>0</v>
      </c>
      <c r="K276" s="204">
        <f t="shared" si="21"/>
        <v>0</v>
      </c>
      <c r="L276" s="205">
        <v>16</v>
      </c>
      <c r="M276" s="206" t="s">
        <v>38</v>
      </c>
    </row>
    <row r="277" spans="1:13" s="206" customFormat="1" ht="34.5" customHeight="1">
      <c r="A277" s="198">
        <v>250</v>
      </c>
      <c r="B277" s="227" t="s">
        <v>757</v>
      </c>
      <c r="C277" s="199" t="s">
        <v>758</v>
      </c>
      <c r="D277" s="198" t="s">
        <v>21</v>
      </c>
      <c r="E277" s="200">
        <v>1</v>
      </c>
      <c r="F277" s="201"/>
      <c r="G277" s="202"/>
      <c r="H277" s="203">
        <v>0.0005</v>
      </c>
      <c r="I277" s="204">
        <f t="shared" si="20"/>
        <v>0.0005</v>
      </c>
      <c r="J277" s="203">
        <v>0</v>
      </c>
      <c r="K277" s="204">
        <f t="shared" si="21"/>
        <v>0</v>
      </c>
      <c r="L277" s="205">
        <v>16</v>
      </c>
      <c r="M277" s="206" t="s">
        <v>38</v>
      </c>
    </row>
    <row r="278" spans="1:13" s="206" customFormat="1" ht="24" customHeight="1">
      <c r="A278" s="198">
        <v>251</v>
      </c>
      <c r="B278" s="227" t="s">
        <v>760</v>
      </c>
      <c r="C278" s="199" t="s">
        <v>761</v>
      </c>
      <c r="D278" s="198" t="s">
        <v>21</v>
      </c>
      <c r="E278" s="200">
        <v>1</v>
      </c>
      <c r="F278" s="201"/>
      <c r="G278" s="202"/>
      <c r="H278" s="203">
        <v>0.0005</v>
      </c>
      <c r="I278" s="204">
        <f t="shared" si="20"/>
        <v>0.0005</v>
      </c>
      <c r="J278" s="203">
        <v>0</v>
      </c>
      <c r="K278" s="204">
        <f t="shared" si="21"/>
        <v>0</v>
      </c>
      <c r="L278" s="205">
        <v>16</v>
      </c>
      <c r="M278" s="206" t="s">
        <v>38</v>
      </c>
    </row>
    <row r="279" spans="1:13" s="206" customFormat="1" ht="24" customHeight="1">
      <c r="A279" s="198">
        <v>252</v>
      </c>
      <c r="B279" s="227" t="s">
        <v>763</v>
      </c>
      <c r="C279" s="199" t="s">
        <v>764</v>
      </c>
      <c r="D279" s="198" t="s">
        <v>115</v>
      </c>
      <c r="E279" s="200">
        <v>1</v>
      </c>
      <c r="F279" s="201"/>
      <c r="G279" s="202"/>
      <c r="H279" s="203">
        <v>0</v>
      </c>
      <c r="I279" s="204">
        <f t="shared" si="20"/>
        <v>0</v>
      </c>
      <c r="J279" s="203">
        <v>0</v>
      </c>
      <c r="K279" s="204">
        <f t="shared" si="21"/>
        <v>0</v>
      </c>
      <c r="L279" s="205">
        <v>4</v>
      </c>
      <c r="M279" s="206" t="s">
        <v>38</v>
      </c>
    </row>
    <row r="280" spans="1:13" s="195" customFormat="1" ht="12.75" customHeight="1">
      <c r="A280" s="191"/>
      <c r="B280" s="192" t="s">
        <v>765</v>
      </c>
      <c r="C280" s="192" t="s">
        <v>766</v>
      </c>
      <c r="D280" s="191"/>
      <c r="E280" s="191"/>
      <c r="F280" s="193"/>
      <c r="G280" s="194"/>
      <c r="I280" s="196">
        <f>SUM(I281:I283)</f>
        <v>0.046566</v>
      </c>
      <c r="K280" s="196">
        <f>SUM(K281:K283)</f>
        <v>0</v>
      </c>
      <c r="M280" s="197" t="s">
        <v>36</v>
      </c>
    </row>
    <row r="281" spans="1:13" s="206" customFormat="1" ht="24" customHeight="1">
      <c r="A281" s="198" t="s">
        <v>11</v>
      </c>
      <c r="B281" s="227" t="s">
        <v>768</v>
      </c>
      <c r="C281" s="199" t="s">
        <v>769</v>
      </c>
      <c r="D281" s="198" t="s">
        <v>105</v>
      </c>
      <c r="E281" s="200">
        <v>3</v>
      </c>
      <c r="F281" s="201"/>
      <c r="G281" s="202"/>
      <c r="H281" s="203">
        <v>0.00325</v>
      </c>
      <c r="I281" s="204">
        <f>E281*H281</f>
        <v>0.00975</v>
      </c>
      <c r="J281" s="203">
        <v>0</v>
      </c>
      <c r="K281" s="204">
        <f>E281*J281</f>
        <v>0</v>
      </c>
      <c r="L281" s="205">
        <v>16</v>
      </c>
      <c r="M281" s="206" t="s">
        <v>38</v>
      </c>
    </row>
    <row r="282" spans="1:13" s="206" customFormat="1" ht="13.5" customHeight="1">
      <c r="A282" s="207" t="s">
        <v>12</v>
      </c>
      <c r="B282" s="228" t="s">
        <v>770</v>
      </c>
      <c r="C282" s="208" t="s">
        <v>771</v>
      </c>
      <c r="D282" s="207" t="s">
        <v>105</v>
      </c>
      <c r="E282" s="209">
        <v>3.12</v>
      </c>
      <c r="F282" s="210"/>
      <c r="G282" s="211"/>
      <c r="H282" s="212">
        <v>0.0118</v>
      </c>
      <c r="I282" s="213">
        <f>E282*H282</f>
        <v>0.036816</v>
      </c>
      <c r="J282" s="212">
        <v>0</v>
      </c>
      <c r="K282" s="213">
        <f>E282*J282</f>
        <v>0</v>
      </c>
      <c r="L282" s="214">
        <v>32</v>
      </c>
      <c r="M282" s="215" t="s">
        <v>38</v>
      </c>
    </row>
    <row r="283" spans="1:13" s="206" customFormat="1" ht="13.5" customHeight="1">
      <c r="A283" s="198" t="s">
        <v>13</v>
      </c>
      <c r="B283" s="227" t="s">
        <v>772</v>
      </c>
      <c r="C283" s="199" t="s">
        <v>773</v>
      </c>
      <c r="D283" s="198" t="s">
        <v>121</v>
      </c>
      <c r="E283" s="200">
        <v>0.047</v>
      </c>
      <c r="F283" s="201"/>
      <c r="G283" s="202"/>
      <c r="H283" s="203">
        <v>0</v>
      </c>
      <c r="I283" s="204">
        <f>E283*H283</f>
        <v>0</v>
      </c>
      <c r="J283" s="203">
        <v>0</v>
      </c>
      <c r="K283" s="204">
        <f>E283*J283</f>
        <v>0</v>
      </c>
      <c r="L283" s="205">
        <v>16</v>
      </c>
      <c r="M283" s="206" t="s">
        <v>38</v>
      </c>
    </row>
    <row r="284" spans="1:13" s="195" customFormat="1" ht="12.75" customHeight="1">
      <c r="A284" s="191"/>
      <c r="B284" s="192" t="s">
        <v>774</v>
      </c>
      <c r="C284" s="192" t="s">
        <v>775</v>
      </c>
      <c r="D284" s="191"/>
      <c r="E284" s="191"/>
      <c r="F284" s="193"/>
      <c r="G284" s="194"/>
      <c r="I284" s="196">
        <f>SUM(I285:I287)</f>
        <v>0.08383666000000001</v>
      </c>
      <c r="K284" s="196">
        <f>SUM(K285:K287)</f>
        <v>0</v>
      </c>
      <c r="M284" s="197" t="s">
        <v>36</v>
      </c>
    </row>
    <row r="285" spans="1:13" s="206" customFormat="1" ht="24" customHeight="1">
      <c r="A285" s="198" t="s">
        <v>14</v>
      </c>
      <c r="B285" s="227" t="s">
        <v>776</v>
      </c>
      <c r="C285" s="199" t="s">
        <v>777</v>
      </c>
      <c r="D285" s="198" t="s">
        <v>105</v>
      </c>
      <c r="E285" s="200">
        <v>34.2</v>
      </c>
      <c r="F285" s="201"/>
      <c r="G285" s="202"/>
      <c r="H285" s="203">
        <v>0.00051</v>
      </c>
      <c r="I285" s="204">
        <f>E285*H285</f>
        <v>0.017442000000000003</v>
      </c>
      <c r="J285" s="203">
        <v>0</v>
      </c>
      <c r="K285" s="204">
        <f>E285*J285</f>
        <v>0</v>
      </c>
      <c r="L285" s="205">
        <v>16</v>
      </c>
      <c r="M285" s="206" t="s">
        <v>38</v>
      </c>
    </row>
    <row r="286" spans="1:13" s="206" customFormat="1" ht="24" customHeight="1">
      <c r="A286" s="198" t="s">
        <v>15</v>
      </c>
      <c r="B286" s="227" t="s">
        <v>778</v>
      </c>
      <c r="C286" s="199" t="s">
        <v>779</v>
      </c>
      <c r="D286" s="198" t="s">
        <v>105</v>
      </c>
      <c r="E286" s="200">
        <v>1480.229</v>
      </c>
      <c r="F286" s="201"/>
      <c r="G286" s="202"/>
      <c r="H286" s="203">
        <v>4E-05</v>
      </c>
      <c r="I286" s="204">
        <f>E286*H286</f>
        <v>0.059209160000000004</v>
      </c>
      <c r="J286" s="203">
        <v>0</v>
      </c>
      <c r="K286" s="204">
        <f>E286*J286</f>
        <v>0</v>
      </c>
      <c r="L286" s="205">
        <v>16</v>
      </c>
      <c r="M286" s="206" t="s">
        <v>38</v>
      </c>
    </row>
    <row r="287" spans="1:13" s="206" customFormat="1" ht="24" customHeight="1">
      <c r="A287" s="198" t="s">
        <v>16</v>
      </c>
      <c r="B287" s="227" t="s">
        <v>780</v>
      </c>
      <c r="C287" s="199" t="s">
        <v>781</v>
      </c>
      <c r="D287" s="198" t="s">
        <v>105</v>
      </c>
      <c r="E287" s="200">
        <v>143.71</v>
      </c>
      <c r="F287" s="201"/>
      <c r="G287" s="202"/>
      <c r="H287" s="203">
        <v>5E-05</v>
      </c>
      <c r="I287" s="204">
        <f>E287*H287</f>
        <v>0.007185500000000001</v>
      </c>
      <c r="J287" s="203">
        <v>0</v>
      </c>
      <c r="K287" s="204">
        <f>E287*J287</f>
        <v>0</v>
      </c>
      <c r="L287" s="205">
        <v>16</v>
      </c>
      <c r="M287" s="206" t="s">
        <v>38</v>
      </c>
    </row>
    <row r="288" spans="1:13" s="195" customFormat="1" ht="12.75" customHeight="1">
      <c r="A288" s="191"/>
      <c r="B288" s="192" t="s">
        <v>782</v>
      </c>
      <c r="C288" s="192" t="s">
        <v>783</v>
      </c>
      <c r="D288" s="191"/>
      <c r="E288" s="191"/>
      <c r="F288" s="193"/>
      <c r="G288" s="194"/>
      <c r="I288" s="196">
        <f>I289</f>
        <v>0.0104</v>
      </c>
      <c r="K288" s="196">
        <f>K289</f>
        <v>0</v>
      </c>
      <c r="M288" s="197" t="s">
        <v>36</v>
      </c>
    </row>
    <row r="289" spans="1:13" s="206" customFormat="1" ht="13.5" customHeight="1">
      <c r="A289" s="198" t="s">
        <v>17</v>
      </c>
      <c r="B289" s="227" t="s">
        <v>784</v>
      </c>
      <c r="C289" s="199" t="s">
        <v>785</v>
      </c>
      <c r="D289" s="198" t="s">
        <v>105</v>
      </c>
      <c r="E289" s="200">
        <v>80</v>
      </c>
      <c r="F289" s="201"/>
      <c r="G289" s="202"/>
      <c r="H289" s="203">
        <v>0.00013</v>
      </c>
      <c r="I289" s="204">
        <f>E289*H289</f>
        <v>0.0104</v>
      </c>
      <c r="J289" s="203">
        <v>0</v>
      </c>
      <c r="K289" s="204">
        <f>E289*J289</f>
        <v>0</v>
      </c>
      <c r="L289" s="205">
        <v>16</v>
      </c>
      <c r="M289" s="206" t="s">
        <v>38</v>
      </c>
    </row>
    <row r="290" spans="3:35" s="220" customFormat="1" ht="12.75" customHeight="1">
      <c r="C290" s="221" t="s">
        <v>786</v>
      </c>
      <c r="F290" s="222"/>
      <c r="G290" s="223"/>
      <c r="I290" s="224">
        <f>I9+I114</f>
        <v>160.68567765</v>
      </c>
      <c r="K290" s="224">
        <f>K9+K114</f>
        <v>121.40418608</v>
      </c>
      <c r="U290" s="188"/>
      <c r="V290" s="188"/>
      <c r="W290" s="188"/>
      <c r="X290" s="188"/>
      <c r="Y290" s="188"/>
      <c r="Z290" s="188"/>
      <c r="AA290" s="188"/>
      <c r="AB290" s="188"/>
      <c r="AC290" s="188"/>
      <c r="AD290" s="190"/>
      <c r="AE290" s="190"/>
      <c r="AF290" s="190"/>
      <c r="AG290" s="190"/>
      <c r="AH290" s="190"/>
      <c r="AI290" s="190"/>
    </row>
  </sheetData>
  <sheetProtection password="ECF0" sheet="1"/>
  <protectedRanges>
    <protectedRange sqref="F9:G290" name="Oblast1"/>
  </protectedRanges>
  <printOptions horizontalCentered="1"/>
  <pageMargins left="0.7086614173228347" right="0.15748031496062992" top="0.5905511811023623" bottom="0.5905511811023623" header="0" footer="0"/>
  <pageSetup fitToHeight="999"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2:BE27"/>
  <sheetViews>
    <sheetView showGridLines="0" view="pageBreakPreview" zoomScaleSheetLayoutView="100" zoomScalePageLayoutView="0" workbookViewId="0" topLeftCell="A1">
      <selection activeCell="C3" sqref="C3:I3"/>
    </sheetView>
  </sheetViews>
  <sheetFormatPr defaultColWidth="9.00390625" defaultRowHeight="14.25" customHeight="1"/>
  <cols>
    <col min="1" max="1" width="1.25" style="128" customWidth="1"/>
    <col min="2" max="2" width="1.37890625" style="128" customWidth="1"/>
    <col min="3" max="3" width="5.125" style="128" customWidth="1"/>
    <col min="4" max="4" width="11.25390625" style="133" customWidth="1"/>
    <col min="5" max="6" width="9.625" style="128" customWidth="1"/>
    <col min="7" max="7" width="10.75390625" style="128" customWidth="1"/>
    <col min="8" max="8" width="32.75390625" style="128" customWidth="1"/>
    <col min="9" max="9" width="15.25390625" style="128" customWidth="1"/>
    <col min="10" max="10" width="4.375" style="128" customWidth="1"/>
    <col min="11" max="11" width="1.37890625" style="128" customWidth="1"/>
    <col min="12" max="12" width="0.74609375" style="128" customWidth="1"/>
    <col min="13" max="13" width="25.375" style="128" hidden="1" customWidth="1"/>
    <col min="14" max="14" width="14.00390625" style="128" hidden="1" customWidth="1"/>
    <col min="15" max="15" width="10.625" style="11" hidden="1" customWidth="1"/>
    <col min="16" max="16" width="14.00390625" style="11" hidden="1" customWidth="1"/>
    <col min="17" max="17" width="10.375" style="11" hidden="1" customWidth="1"/>
    <col min="18" max="18" width="12.875" style="11" hidden="1" customWidth="1"/>
    <col min="19" max="19" width="9.375" style="11" hidden="1" customWidth="1"/>
    <col min="20" max="20" width="12.875" style="11" hidden="1" customWidth="1"/>
    <col min="21" max="21" width="14.00390625" style="11" hidden="1" customWidth="1"/>
    <col min="22" max="22" width="9.375" style="11" customWidth="1"/>
    <col min="23" max="23" width="12.875" style="11" customWidth="1"/>
    <col min="24" max="24" width="14.00390625" style="11" customWidth="1"/>
    <col min="25" max="36" width="9.00390625" style="15" customWidth="1"/>
    <col min="37" max="57" width="9.00390625" style="11" hidden="1" customWidth="1"/>
    <col min="58" max="16384" width="9.00390625" style="15" customWidth="1"/>
  </cols>
  <sheetData>
    <row r="2" spans="1:14" s="10" customFormat="1" ht="7.5" customHeight="1">
      <c r="A2" s="81"/>
      <c r="B2" s="82"/>
      <c r="C2" s="83"/>
      <c r="D2" s="84"/>
      <c r="E2" s="83"/>
      <c r="F2" s="83"/>
      <c r="G2" s="83"/>
      <c r="H2" s="83"/>
      <c r="I2" s="83"/>
      <c r="J2" s="83"/>
      <c r="K2" s="85"/>
      <c r="L2" s="81"/>
      <c r="M2" s="81"/>
      <c r="N2" s="81"/>
    </row>
    <row r="3" spans="1:14" s="10" customFormat="1" ht="27" customHeight="1">
      <c r="A3" s="81"/>
      <c r="B3" s="86"/>
      <c r="C3" s="265" t="s">
        <v>31</v>
      </c>
      <c r="D3" s="266"/>
      <c r="E3" s="266"/>
      <c r="F3" s="266"/>
      <c r="G3" s="266"/>
      <c r="H3" s="266"/>
      <c r="I3" s="266"/>
      <c r="J3" s="87"/>
      <c r="K3" s="88"/>
      <c r="L3" s="81"/>
      <c r="M3" s="81"/>
      <c r="N3" s="81"/>
    </row>
    <row r="4" spans="1:14" s="10" customFormat="1" ht="7.5" customHeight="1">
      <c r="A4" s="81"/>
      <c r="B4" s="86"/>
      <c r="C4" s="87"/>
      <c r="D4" s="89"/>
      <c r="E4" s="87"/>
      <c r="F4" s="87"/>
      <c r="G4" s="87"/>
      <c r="H4" s="87"/>
      <c r="I4" s="87"/>
      <c r="J4" s="87"/>
      <c r="K4" s="88"/>
      <c r="L4" s="81"/>
      <c r="M4" s="81"/>
      <c r="N4" s="81"/>
    </row>
    <row r="5" spans="1:20" s="16" customFormat="1" ht="15.75" customHeight="1">
      <c r="A5" s="90"/>
      <c r="B5" s="91"/>
      <c r="C5" s="92" t="s">
        <v>32</v>
      </c>
      <c r="D5" s="93" t="s">
        <v>33</v>
      </c>
      <c r="E5" s="267" t="s">
        <v>34</v>
      </c>
      <c r="F5" s="268"/>
      <c r="G5" s="268"/>
      <c r="H5" s="268"/>
      <c r="I5" s="93"/>
      <c r="J5" s="93" t="s">
        <v>27</v>
      </c>
      <c r="K5" s="94"/>
      <c r="L5" s="90"/>
      <c r="M5" s="95" t="s">
        <v>85</v>
      </c>
      <c r="N5" s="96" t="s">
        <v>86</v>
      </c>
      <c r="O5" s="17" t="s">
        <v>87</v>
      </c>
      <c r="P5" s="17" t="s">
        <v>88</v>
      </c>
      <c r="Q5" s="17" t="s">
        <v>89</v>
      </c>
      <c r="R5" s="17" t="s">
        <v>90</v>
      </c>
      <c r="S5" s="17" t="s">
        <v>91</v>
      </c>
      <c r="T5" s="18" t="s">
        <v>92</v>
      </c>
    </row>
    <row r="6" spans="1:56" s="19" customFormat="1" ht="8.25" customHeight="1">
      <c r="A6" s="97"/>
      <c r="B6" s="98"/>
      <c r="C6" s="99"/>
      <c r="D6" s="100"/>
      <c r="E6" s="99"/>
      <c r="F6" s="99"/>
      <c r="G6" s="99"/>
      <c r="H6" s="99"/>
      <c r="I6" s="99"/>
      <c r="J6" s="99"/>
      <c r="K6" s="101"/>
      <c r="L6" s="97"/>
      <c r="M6" s="102"/>
      <c r="N6" s="97"/>
      <c r="P6" s="20" t="e">
        <f>SUM($P$10:$P$26)</f>
        <v>#REF!</v>
      </c>
      <c r="R6" s="20" t="e">
        <f>SUM($R$10:$R$26)</f>
        <v>#REF!</v>
      </c>
      <c r="T6" s="21" t="e">
        <f>SUM($T$10:$T$26)</f>
        <v>#REF!</v>
      </c>
      <c r="AK6" s="22" t="s">
        <v>39</v>
      </c>
      <c r="AM6" s="22" t="s">
        <v>93</v>
      </c>
      <c r="AN6" s="22" t="s">
        <v>36</v>
      </c>
      <c r="AR6" s="22" t="s">
        <v>94</v>
      </c>
      <c r="BD6" s="23" t="e">
        <f>SUM($BD$10:$BD$26)</f>
        <v>#REF!</v>
      </c>
    </row>
    <row r="7" spans="1:56" s="19" customFormat="1" ht="23.25" customHeight="1">
      <c r="A7" s="97"/>
      <c r="B7" s="98"/>
      <c r="C7" s="99"/>
      <c r="D7" s="100"/>
      <c r="E7" s="271" t="s">
        <v>100</v>
      </c>
      <c r="F7" s="271"/>
      <c r="G7" s="271"/>
      <c r="H7" s="271"/>
      <c r="I7" s="103"/>
      <c r="J7" s="104" t="s">
        <v>37</v>
      </c>
      <c r="K7" s="101"/>
      <c r="L7" s="97"/>
      <c r="M7" s="102"/>
      <c r="N7" s="97"/>
      <c r="P7" s="20"/>
      <c r="R7" s="20"/>
      <c r="T7" s="21"/>
      <c r="AK7" s="22"/>
      <c r="AM7" s="22"/>
      <c r="AN7" s="22"/>
      <c r="AR7" s="22"/>
      <c r="BD7" s="23"/>
    </row>
    <row r="8" spans="1:56" s="19" customFormat="1" ht="8.25" customHeight="1">
      <c r="A8" s="97"/>
      <c r="B8" s="98"/>
      <c r="C8" s="99"/>
      <c r="D8" s="100"/>
      <c r="E8" s="99"/>
      <c r="F8" s="99"/>
      <c r="G8" s="99"/>
      <c r="H8" s="99"/>
      <c r="I8" s="99"/>
      <c r="J8" s="99"/>
      <c r="K8" s="101"/>
      <c r="L8" s="97"/>
      <c r="M8" s="102"/>
      <c r="N8" s="97"/>
      <c r="P8" s="20"/>
      <c r="R8" s="20"/>
      <c r="T8" s="21"/>
      <c r="AK8" s="22"/>
      <c r="AM8" s="22"/>
      <c r="AN8" s="22"/>
      <c r="AR8" s="22"/>
      <c r="BD8" s="23"/>
    </row>
    <row r="9" spans="1:57" s="24" customFormat="1" ht="15.75" customHeight="1">
      <c r="A9" s="105"/>
      <c r="B9" s="106"/>
      <c r="C9" s="107"/>
      <c r="D9" s="108"/>
      <c r="E9" s="269" t="s">
        <v>35</v>
      </c>
      <c r="F9" s="270"/>
      <c r="G9" s="270"/>
      <c r="H9" s="270"/>
      <c r="I9" s="109"/>
      <c r="J9" s="110" t="s">
        <v>37</v>
      </c>
      <c r="K9" s="111"/>
      <c r="L9" s="105"/>
      <c r="M9" s="112"/>
      <c r="N9" s="113" t="s">
        <v>95</v>
      </c>
      <c r="O9" s="25">
        <v>0</v>
      </c>
      <c r="P9" s="25" t="e">
        <f>#REF!*#REF!</f>
        <v>#REF!</v>
      </c>
      <c r="Q9" s="25">
        <v>0</v>
      </c>
      <c r="R9" s="25" t="e">
        <f>#REF!*#REF!</f>
        <v>#REF!</v>
      </c>
      <c r="S9" s="25">
        <v>0</v>
      </c>
      <c r="T9" s="26" t="e">
        <f>#REF!*#REF!</f>
        <v>#REF!</v>
      </c>
      <c r="AK9" s="24" t="s">
        <v>96</v>
      </c>
      <c r="AM9" s="24" t="s">
        <v>97</v>
      </c>
      <c r="AN9" s="24" t="s">
        <v>38</v>
      </c>
      <c r="AR9" s="24" t="s">
        <v>94</v>
      </c>
      <c r="AX9" s="27" t="e">
        <f>IF(#REF!="základní",#REF!,0)</f>
        <v>#REF!</v>
      </c>
      <c r="AY9" s="27" t="e">
        <f>IF(#REF!="snížená",#REF!,0)</f>
        <v>#REF!</v>
      </c>
      <c r="AZ9" s="27" t="e">
        <f>IF(#REF!="zákl. přenesená",#REF!,0)</f>
        <v>#REF!</v>
      </c>
      <c r="BA9" s="27" t="e">
        <f>IF(#REF!="sníž. přenesená",#REF!,0)</f>
        <v>#REF!</v>
      </c>
      <c r="BB9" s="27" t="e">
        <f>IF(#REF!="nulová",#REF!,0)</f>
        <v>#REF!</v>
      </c>
      <c r="BC9" s="24" t="s">
        <v>36</v>
      </c>
      <c r="BD9" s="27" t="e">
        <f>ROUND(#REF!*#REF!,2)</f>
        <v>#REF!</v>
      </c>
      <c r="BE9" s="24" t="s">
        <v>96</v>
      </c>
    </row>
    <row r="10" spans="1:57" s="24" customFormat="1" ht="15.75" customHeight="1">
      <c r="A10" s="105"/>
      <c r="B10" s="106"/>
      <c r="C10" s="107">
        <v>1</v>
      </c>
      <c r="D10" s="108" t="s">
        <v>41</v>
      </c>
      <c r="E10" s="262" t="s">
        <v>42</v>
      </c>
      <c r="F10" s="261"/>
      <c r="G10" s="261"/>
      <c r="H10" s="261"/>
      <c r="I10" s="134"/>
      <c r="J10" s="116" t="s">
        <v>37</v>
      </c>
      <c r="K10" s="111"/>
      <c r="L10" s="105"/>
      <c r="M10" s="112"/>
      <c r="N10" s="113" t="s">
        <v>95</v>
      </c>
      <c r="O10" s="25">
        <v>0</v>
      </c>
      <c r="P10" s="25">
        <f>$O$10*$I$10</f>
        <v>0</v>
      </c>
      <c r="Q10" s="25">
        <v>0</v>
      </c>
      <c r="R10" s="25">
        <f>$Q$10*$I$10</f>
        <v>0</v>
      </c>
      <c r="S10" s="25">
        <v>0</v>
      </c>
      <c r="T10" s="26">
        <f>$S$10*$I$10</f>
        <v>0</v>
      </c>
      <c r="AK10" s="24" t="s">
        <v>98</v>
      </c>
      <c r="AM10" s="24" t="s">
        <v>97</v>
      </c>
      <c r="AN10" s="24" t="s">
        <v>38</v>
      </c>
      <c r="AR10" s="24" t="s">
        <v>94</v>
      </c>
      <c r="AX10" s="27" t="e">
        <f>IF($N$10="základní",#REF!,0)</f>
        <v>#REF!</v>
      </c>
      <c r="AY10" s="27">
        <f>IF($N$10="snížená",#REF!,0)</f>
        <v>0</v>
      </c>
      <c r="AZ10" s="27">
        <f>IF($N$10="zákl. přenesená",#REF!,0)</f>
        <v>0</v>
      </c>
      <c r="BA10" s="27">
        <f>IF($N$10="sníž. přenesená",#REF!,0)</f>
        <v>0</v>
      </c>
      <c r="BB10" s="27">
        <f>IF($N$10="nulová",#REF!,0)</f>
        <v>0</v>
      </c>
      <c r="BC10" s="24" t="s">
        <v>36</v>
      </c>
      <c r="BD10" s="27" t="e">
        <f>ROUND(#REF!*$I$10,2)</f>
        <v>#REF!</v>
      </c>
      <c r="BE10" s="24" t="s">
        <v>98</v>
      </c>
    </row>
    <row r="11" spans="1:56" s="10" customFormat="1" ht="15.75" customHeight="1">
      <c r="A11" s="81"/>
      <c r="B11" s="86"/>
      <c r="C11" s="117"/>
      <c r="D11" s="118"/>
      <c r="E11" s="119"/>
      <c r="F11" s="120"/>
      <c r="G11" s="120"/>
      <c r="H11" s="120"/>
      <c r="I11" s="121"/>
      <c r="J11" s="122"/>
      <c r="K11" s="88"/>
      <c r="L11" s="81"/>
      <c r="M11" s="123"/>
      <c r="N11" s="124"/>
      <c r="O11" s="12"/>
      <c r="P11" s="12"/>
      <c r="Q11" s="12"/>
      <c r="R11" s="12"/>
      <c r="S11" s="12"/>
      <c r="T11" s="13"/>
      <c r="AX11" s="14"/>
      <c r="AY11" s="14"/>
      <c r="AZ11" s="14"/>
      <c r="BA11" s="14"/>
      <c r="BB11" s="14"/>
      <c r="BD11" s="14"/>
    </row>
    <row r="12" spans="1:57" s="10" customFormat="1" ht="15.75" customHeight="1">
      <c r="A12" s="81"/>
      <c r="B12" s="86"/>
      <c r="C12" s="117"/>
      <c r="D12" s="118"/>
      <c r="E12" s="272" t="s">
        <v>54</v>
      </c>
      <c r="F12" s="273"/>
      <c r="G12" s="273"/>
      <c r="H12" s="274"/>
      <c r="I12" s="125"/>
      <c r="J12" s="110" t="s">
        <v>37</v>
      </c>
      <c r="K12" s="88"/>
      <c r="L12" s="81"/>
      <c r="M12" s="123"/>
      <c r="N12" s="124" t="s">
        <v>95</v>
      </c>
      <c r="O12" s="12">
        <v>0</v>
      </c>
      <c r="P12" s="12" t="e">
        <f>#REF!*#REF!</f>
        <v>#REF!</v>
      </c>
      <c r="Q12" s="12">
        <v>0</v>
      </c>
      <c r="R12" s="12" t="e">
        <f>#REF!*#REF!</f>
        <v>#REF!</v>
      </c>
      <c r="S12" s="12">
        <v>0</v>
      </c>
      <c r="T12" s="13" t="e">
        <f>#REF!*#REF!</f>
        <v>#REF!</v>
      </c>
      <c r="AK12" s="10" t="s">
        <v>99</v>
      </c>
      <c r="AM12" s="10" t="s">
        <v>97</v>
      </c>
      <c r="AN12" s="10" t="s">
        <v>38</v>
      </c>
      <c r="AR12" s="10" t="s">
        <v>94</v>
      </c>
      <c r="AX12" s="14" t="e">
        <f>IF(#REF!="základní",#REF!,0)</f>
        <v>#REF!</v>
      </c>
      <c r="AY12" s="14" t="e">
        <f>IF(#REF!="snížená",#REF!,0)</f>
        <v>#REF!</v>
      </c>
      <c r="AZ12" s="14" t="e">
        <f>IF(#REF!="zákl. přenesená",#REF!,0)</f>
        <v>#REF!</v>
      </c>
      <c r="BA12" s="14" t="e">
        <f>IF(#REF!="sníž. přenesená",#REF!,0)</f>
        <v>#REF!</v>
      </c>
      <c r="BB12" s="14" t="e">
        <f>IF(#REF!="nulová",#REF!,0)</f>
        <v>#REF!</v>
      </c>
      <c r="BC12" s="10" t="s">
        <v>36</v>
      </c>
      <c r="BD12" s="14" t="e">
        <f>ROUND(#REF!*#REF!,2)</f>
        <v>#REF!</v>
      </c>
      <c r="BE12" s="10" t="s">
        <v>99</v>
      </c>
    </row>
    <row r="13" spans="1:57" s="10" customFormat="1" ht="15.75" customHeight="1">
      <c r="A13" s="81"/>
      <c r="B13" s="86"/>
      <c r="C13" s="117">
        <f>C10+1</f>
        <v>2</v>
      </c>
      <c r="D13" s="118" t="s">
        <v>57</v>
      </c>
      <c r="E13" s="256" t="s">
        <v>58</v>
      </c>
      <c r="F13" s="257"/>
      <c r="G13" s="257"/>
      <c r="H13" s="257"/>
      <c r="I13" s="135"/>
      <c r="J13" s="122" t="s">
        <v>37</v>
      </c>
      <c r="K13" s="88"/>
      <c r="L13" s="81"/>
      <c r="M13" s="123"/>
      <c r="N13" s="124" t="s">
        <v>95</v>
      </c>
      <c r="O13" s="12">
        <v>0</v>
      </c>
      <c r="P13" s="12">
        <f>$O$13*$I$13</f>
        <v>0</v>
      </c>
      <c r="Q13" s="12">
        <v>0</v>
      </c>
      <c r="R13" s="12">
        <f>$Q$13*$I$13</f>
        <v>0</v>
      </c>
      <c r="S13" s="12">
        <v>0</v>
      </c>
      <c r="T13" s="13">
        <f>$S$13*$I$13</f>
        <v>0</v>
      </c>
      <c r="AK13" s="10" t="s">
        <v>99</v>
      </c>
      <c r="AM13" s="10" t="s">
        <v>97</v>
      </c>
      <c r="AN13" s="10" t="s">
        <v>38</v>
      </c>
      <c r="AR13" s="10" t="s">
        <v>94</v>
      </c>
      <c r="AX13" s="14" t="e">
        <f>IF($N$13="základní",#REF!,0)</f>
        <v>#REF!</v>
      </c>
      <c r="AY13" s="14">
        <f>IF($N$13="snížená",#REF!,0)</f>
        <v>0</v>
      </c>
      <c r="AZ13" s="14">
        <f>IF($N$13="zákl. přenesená",#REF!,0)</f>
        <v>0</v>
      </c>
      <c r="BA13" s="14">
        <f>IF($N$13="sníž. přenesená",#REF!,0)</f>
        <v>0</v>
      </c>
      <c r="BB13" s="14">
        <f>IF($N$13="nulová",#REF!,0)</f>
        <v>0</v>
      </c>
      <c r="BC13" s="10" t="s">
        <v>36</v>
      </c>
      <c r="BD13" s="14" t="e">
        <f>ROUND(#REF!*$I$13,2)</f>
        <v>#REF!</v>
      </c>
      <c r="BE13" s="10" t="s">
        <v>99</v>
      </c>
    </row>
    <row r="14" spans="1:57" s="10" customFormat="1" ht="15.75" customHeight="1">
      <c r="A14" s="81"/>
      <c r="B14" s="86"/>
      <c r="C14" s="117">
        <f>C13+1</f>
        <v>3</v>
      </c>
      <c r="D14" s="118" t="s">
        <v>60</v>
      </c>
      <c r="E14" s="256" t="s">
        <v>61</v>
      </c>
      <c r="F14" s="257"/>
      <c r="G14" s="257"/>
      <c r="H14" s="257"/>
      <c r="I14" s="135"/>
      <c r="J14" s="122" t="s">
        <v>37</v>
      </c>
      <c r="K14" s="88"/>
      <c r="L14" s="81"/>
      <c r="M14" s="123"/>
      <c r="N14" s="124" t="s">
        <v>95</v>
      </c>
      <c r="O14" s="12">
        <v>0</v>
      </c>
      <c r="P14" s="12">
        <f>$O$14*$I$14</f>
        <v>0</v>
      </c>
      <c r="Q14" s="12">
        <v>0</v>
      </c>
      <c r="R14" s="12">
        <f>$Q$14*$I$14</f>
        <v>0</v>
      </c>
      <c r="S14" s="12">
        <v>0</v>
      </c>
      <c r="T14" s="13">
        <f>$S$14*$I$14</f>
        <v>0</v>
      </c>
      <c r="AK14" s="10" t="s">
        <v>99</v>
      </c>
      <c r="AM14" s="10" t="s">
        <v>97</v>
      </c>
      <c r="AN14" s="10" t="s">
        <v>38</v>
      </c>
      <c r="AR14" s="10" t="s">
        <v>94</v>
      </c>
      <c r="AX14" s="14" t="e">
        <f>IF($N$14="základní",#REF!,0)</f>
        <v>#REF!</v>
      </c>
      <c r="AY14" s="14">
        <f>IF($N$14="snížená",#REF!,0)</f>
        <v>0</v>
      </c>
      <c r="AZ14" s="14">
        <f>IF($N$14="zákl. přenesená",#REF!,0)</f>
        <v>0</v>
      </c>
      <c r="BA14" s="14">
        <f>IF($N$14="sníž. přenesená",#REF!,0)</f>
        <v>0</v>
      </c>
      <c r="BB14" s="14">
        <f>IF($N$14="nulová",#REF!,0)</f>
        <v>0</v>
      </c>
      <c r="BC14" s="10" t="s">
        <v>36</v>
      </c>
      <c r="BD14" s="14" t="e">
        <f>ROUND(#REF!*$I$14,2)</f>
        <v>#REF!</v>
      </c>
      <c r="BE14" s="10" t="s">
        <v>99</v>
      </c>
    </row>
    <row r="15" spans="1:57" s="10" customFormat="1" ht="15.75" customHeight="1">
      <c r="A15" s="81"/>
      <c r="B15" s="86"/>
      <c r="C15" s="117">
        <f>C14+1</f>
        <v>4</v>
      </c>
      <c r="D15" s="118" t="s">
        <v>63</v>
      </c>
      <c r="E15" s="256" t="s">
        <v>64</v>
      </c>
      <c r="F15" s="257"/>
      <c r="G15" s="257"/>
      <c r="H15" s="257"/>
      <c r="I15" s="135"/>
      <c r="J15" s="122" t="s">
        <v>37</v>
      </c>
      <c r="K15" s="88"/>
      <c r="L15" s="81"/>
      <c r="M15" s="123"/>
      <c r="N15" s="124" t="s">
        <v>95</v>
      </c>
      <c r="O15" s="12">
        <v>0</v>
      </c>
      <c r="P15" s="12">
        <f>$O$15*$I$15</f>
        <v>0</v>
      </c>
      <c r="Q15" s="12">
        <v>0</v>
      </c>
      <c r="R15" s="12">
        <f>$Q$15*$I$15</f>
        <v>0</v>
      </c>
      <c r="S15" s="12">
        <v>0</v>
      </c>
      <c r="T15" s="13">
        <f>$S$15*$I$15</f>
        <v>0</v>
      </c>
      <c r="AK15" s="10" t="s">
        <v>99</v>
      </c>
      <c r="AM15" s="10" t="s">
        <v>97</v>
      </c>
      <c r="AN15" s="10" t="s">
        <v>38</v>
      </c>
      <c r="AR15" s="10" t="s">
        <v>94</v>
      </c>
      <c r="AX15" s="14" t="e">
        <f>IF($N$15="základní",#REF!,0)</f>
        <v>#REF!</v>
      </c>
      <c r="AY15" s="14">
        <f>IF($N$15="snížená",#REF!,0)</f>
        <v>0</v>
      </c>
      <c r="AZ15" s="14">
        <f>IF($N$15="zákl. přenesená",#REF!,0)</f>
        <v>0</v>
      </c>
      <c r="BA15" s="14">
        <f>IF($N$15="sníž. přenesená",#REF!,0)</f>
        <v>0</v>
      </c>
      <c r="BB15" s="14">
        <f>IF($N$15="nulová",#REF!,0)</f>
        <v>0</v>
      </c>
      <c r="BC15" s="10" t="s">
        <v>36</v>
      </c>
      <c r="BD15" s="14" t="e">
        <f>ROUND(#REF!*$I$15,2)</f>
        <v>#REF!</v>
      </c>
      <c r="BE15" s="10" t="s">
        <v>99</v>
      </c>
    </row>
    <row r="16" spans="1:57" s="10" customFormat="1" ht="18" customHeight="1">
      <c r="A16" s="81"/>
      <c r="B16" s="86"/>
      <c r="C16" s="117">
        <f>C15+1</f>
        <v>5</v>
      </c>
      <c r="D16" s="118" t="s">
        <v>67</v>
      </c>
      <c r="E16" s="256" t="s">
        <v>68</v>
      </c>
      <c r="F16" s="257"/>
      <c r="G16" s="257"/>
      <c r="H16" s="257"/>
      <c r="I16" s="135"/>
      <c r="J16" s="122" t="s">
        <v>37</v>
      </c>
      <c r="K16" s="88"/>
      <c r="L16" s="81"/>
      <c r="M16" s="123"/>
      <c r="N16" s="124" t="s">
        <v>95</v>
      </c>
      <c r="O16" s="12">
        <v>0</v>
      </c>
      <c r="P16" s="12">
        <f>$O$16*$I$16</f>
        <v>0</v>
      </c>
      <c r="Q16" s="12">
        <v>0</v>
      </c>
      <c r="R16" s="12">
        <f>$Q$16*$I$16</f>
        <v>0</v>
      </c>
      <c r="S16" s="12">
        <v>0</v>
      </c>
      <c r="T16" s="13">
        <f>$S$16*$I$16</f>
        <v>0</v>
      </c>
      <c r="AK16" s="10" t="s">
        <v>99</v>
      </c>
      <c r="AM16" s="10" t="s">
        <v>97</v>
      </c>
      <c r="AN16" s="10" t="s">
        <v>38</v>
      </c>
      <c r="AR16" s="10" t="s">
        <v>94</v>
      </c>
      <c r="AX16" s="14" t="e">
        <f>IF($N$16="základní",#REF!,0)</f>
        <v>#REF!</v>
      </c>
      <c r="AY16" s="14">
        <f>IF($N$16="snížená",#REF!,0)</f>
        <v>0</v>
      </c>
      <c r="AZ16" s="14">
        <f>IF($N$16="zákl. přenesená",#REF!,0)</f>
        <v>0</v>
      </c>
      <c r="BA16" s="14">
        <f>IF($N$16="sníž. přenesená",#REF!,0)</f>
        <v>0</v>
      </c>
      <c r="BB16" s="14">
        <f>IF($N$16="nulová",#REF!,0)</f>
        <v>0</v>
      </c>
      <c r="BC16" s="10" t="s">
        <v>36</v>
      </c>
      <c r="BD16" s="14" t="e">
        <f>ROUND(#REF!*$I$16,2)</f>
        <v>#REF!</v>
      </c>
      <c r="BE16" s="10" t="s">
        <v>99</v>
      </c>
    </row>
    <row r="17" spans="1:57" s="10" customFormat="1" ht="15.75" customHeight="1">
      <c r="A17" s="81"/>
      <c r="B17" s="86"/>
      <c r="C17" s="117">
        <f>C16+1</f>
        <v>6</v>
      </c>
      <c r="D17" s="118" t="s">
        <v>70</v>
      </c>
      <c r="E17" s="256" t="s">
        <v>71</v>
      </c>
      <c r="F17" s="257"/>
      <c r="G17" s="257"/>
      <c r="H17" s="257"/>
      <c r="I17" s="135"/>
      <c r="J17" s="122" t="s">
        <v>37</v>
      </c>
      <c r="K17" s="88"/>
      <c r="L17" s="81"/>
      <c r="M17" s="123"/>
      <c r="N17" s="124" t="s">
        <v>95</v>
      </c>
      <c r="O17" s="12">
        <v>0</v>
      </c>
      <c r="P17" s="12">
        <f>$O$17*$I$17</f>
        <v>0</v>
      </c>
      <c r="Q17" s="12">
        <v>0</v>
      </c>
      <c r="R17" s="12">
        <f>$Q$17*$I$17</f>
        <v>0</v>
      </c>
      <c r="S17" s="12">
        <v>0</v>
      </c>
      <c r="T17" s="13">
        <f>$S$17*$I$17</f>
        <v>0</v>
      </c>
      <c r="AK17" s="10" t="s">
        <v>99</v>
      </c>
      <c r="AM17" s="10" t="s">
        <v>97</v>
      </c>
      <c r="AN17" s="10" t="s">
        <v>38</v>
      </c>
      <c r="AR17" s="10" t="s">
        <v>94</v>
      </c>
      <c r="AX17" s="14" t="e">
        <f>IF($N$17="základní",#REF!,0)</f>
        <v>#REF!</v>
      </c>
      <c r="AY17" s="14">
        <f>IF($N$17="snížená",#REF!,0)</f>
        <v>0</v>
      </c>
      <c r="AZ17" s="14">
        <f>IF($N$17="zákl. přenesená",#REF!,0)</f>
        <v>0</v>
      </c>
      <c r="BA17" s="14">
        <f>IF($N$17="sníž. přenesená",#REF!,0)</f>
        <v>0</v>
      </c>
      <c r="BB17" s="14">
        <f>IF($N$17="nulová",#REF!,0)</f>
        <v>0</v>
      </c>
      <c r="BC17" s="10" t="s">
        <v>36</v>
      </c>
      <c r="BD17" s="14" t="e">
        <f>ROUND(#REF!*$I$17,2)</f>
        <v>#REF!</v>
      </c>
      <c r="BE17" s="10" t="s">
        <v>99</v>
      </c>
    </row>
    <row r="18" spans="1:57" s="10" customFormat="1" ht="15.75" customHeight="1">
      <c r="A18" s="81"/>
      <c r="B18" s="86"/>
      <c r="C18" s="117">
        <f>C17+1</f>
        <v>7</v>
      </c>
      <c r="D18" s="118" t="s">
        <v>73</v>
      </c>
      <c r="E18" s="258" t="s">
        <v>101</v>
      </c>
      <c r="F18" s="259"/>
      <c r="G18" s="259"/>
      <c r="H18" s="259"/>
      <c r="I18" s="135"/>
      <c r="J18" s="122" t="s">
        <v>37</v>
      </c>
      <c r="K18" s="88"/>
      <c r="L18" s="81"/>
      <c r="M18" s="123"/>
      <c r="N18" s="124" t="s">
        <v>95</v>
      </c>
      <c r="O18" s="12">
        <v>0</v>
      </c>
      <c r="P18" s="12">
        <f>$O$18*$I$18</f>
        <v>0</v>
      </c>
      <c r="Q18" s="12">
        <v>0</v>
      </c>
      <c r="R18" s="12">
        <f>$Q$18*$I$18</f>
        <v>0</v>
      </c>
      <c r="S18" s="12">
        <v>0</v>
      </c>
      <c r="T18" s="13">
        <f>$S$18*$I$18</f>
        <v>0</v>
      </c>
      <c r="AK18" s="10" t="s">
        <v>99</v>
      </c>
      <c r="AM18" s="10" t="s">
        <v>97</v>
      </c>
      <c r="AN18" s="10" t="s">
        <v>38</v>
      </c>
      <c r="AR18" s="10" t="s">
        <v>94</v>
      </c>
      <c r="AX18" s="14" t="e">
        <f>IF($N$18="základní",#REF!,0)</f>
        <v>#REF!</v>
      </c>
      <c r="AY18" s="14">
        <f>IF($N$18="snížená",#REF!,0)</f>
        <v>0</v>
      </c>
      <c r="AZ18" s="14">
        <f>IF($N$18="zákl. přenesená",#REF!,0)</f>
        <v>0</v>
      </c>
      <c r="BA18" s="14">
        <f>IF($N$18="sníž. přenesená",#REF!,0)</f>
        <v>0</v>
      </c>
      <c r="BB18" s="14">
        <f>IF($N$18="nulová",#REF!,0)</f>
        <v>0</v>
      </c>
      <c r="BC18" s="10" t="s">
        <v>36</v>
      </c>
      <c r="BD18" s="14" t="e">
        <f>ROUND(#REF!*$I$18,2)</f>
        <v>#REF!</v>
      </c>
      <c r="BE18" s="10" t="s">
        <v>99</v>
      </c>
    </row>
    <row r="19" spans="1:57" s="10" customFormat="1" ht="15.75" customHeight="1">
      <c r="A19" s="81"/>
      <c r="B19" s="86"/>
      <c r="C19" s="117">
        <v>8</v>
      </c>
      <c r="D19" s="118" t="s">
        <v>76</v>
      </c>
      <c r="E19" s="256" t="s">
        <v>77</v>
      </c>
      <c r="F19" s="257"/>
      <c r="G19" s="257"/>
      <c r="H19" s="257"/>
      <c r="I19" s="136"/>
      <c r="J19" s="122" t="s">
        <v>37</v>
      </c>
      <c r="K19" s="88"/>
      <c r="L19" s="81"/>
      <c r="M19" s="123"/>
      <c r="N19" s="124" t="s">
        <v>95</v>
      </c>
      <c r="O19" s="12">
        <v>0</v>
      </c>
      <c r="P19" s="12">
        <f>$O$19*$I$19</f>
        <v>0</v>
      </c>
      <c r="Q19" s="12">
        <v>0</v>
      </c>
      <c r="R19" s="12">
        <f>$Q$19*$I$19</f>
        <v>0</v>
      </c>
      <c r="S19" s="12">
        <v>0</v>
      </c>
      <c r="T19" s="13">
        <f>$S$19*$I$19</f>
        <v>0</v>
      </c>
      <c r="AK19" s="10" t="s">
        <v>99</v>
      </c>
      <c r="AM19" s="10" t="s">
        <v>97</v>
      </c>
      <c r="AN19" s="10" t="s">
        <v>38</v>
      </c>
      <c r="AR19" s="10" t="s">
        <v>94</v>
      </c>
      <c r="AX19" s="14" t="e">
        <f>IF($N$19="základní",#REF!,0)</f>
        <v>#REF!</v>
      </c>
      <c r="AY19" s="14">
        <f>IF($N$19="snížená",#REF!,0)</f>
        <v>0</v>
      </c>
      <c r="AZ19" s="14">
        <f>IF($N$19="zákl. přenesená",#REF!,0)</f>
        <v>0</v>
      </c>
      <c r="BA19" s="14">
        <f>IF($N$19="sníž. přenesená",#REF!,0)</f>
        <v>0</v>
      </c>
      <c r="BB19" s="14">
        <f>IF($N$19="nulová",#REF!,0)</f>
        <v>0</v>
      </c>
      <c r="BC19" s="10" t="s">
        <v>36</v>
      </c>
      <c r="BD19" s="14" t="e">
        <f>ROUND(#REF!*$I$19,2)</f>
        <v>#REF!</v>
      </c>
      <c r="BE19" s="10" t="s">
        <v>99</v>
      </c>
    </row>
    <row r="20" spans="1:57" s="10" customFormat="1" ht="15.75" customHeight="1">
      <c r="A20" s="81"/>
      <c r="B20" s="86"/>
      <c r="C20" s="117">
        <v>9</v>
      </c>
      <c r="D20" s="118" t="s">
        <v>78</v>
      </c>
      <c r="E20" s="256" t="s">
        <v>79</v>
      </c>
      <c r="F20" s="257"/>
      <c r="G20" s="257"/>
      <c r="H20" s="257"/>
      <c r="I20" s="136"/>
      <c r="J20" s="122" t="s">
        <v>37</v>
      </c>
      <c r="K20" s="88"/>
      <c r="L20" s="81"/>
      <c r="M20" s="123"/>
      <c r="N20" s="124" t="s">
        <v>95</v>
      </c>
      <c r="O20" s="12">
        <v>0</v>
      </c>
      <c r="P20" s="12">
        <f>$O$20*$I$20</f>
        <v>0</v>
      </c>
      <c r="Q20" s="12">
        <v>0</v>
      </c>
      <c r="R20" s="12">
        <f>$Q$20*$I$20</f>
        <v>0</v>
      </c>
      <c r="S20" s="12">
        <v>0</v>
      </c>
      <c r="T20" s="13">
        <f>$S$20*$I$20</f>
        <v>0</v>
      </c>
      <c r="AK20" s="10" t="s">
        <v>99</v>
      </c>
      <c r="AM20" s="10" t="s">
        <v>97</v>
      </c>
      <c r="AN20" s="10" t="s">
        <v>38</v>
      </c>
      <c r="AR20" s="10" t="s">
        <v>94</v>
      </c>
      <c r="AX20" s="14" t="e">
        <f>IF($N$20="základní",#REF!,0)</f>
        <v>#REF!</v>
      </c>
      <c r="AY20" s="14">
        <f>IF($N$20="snížená",#REF!,0)</f>
        <v>0</v>
      </c>
      <c r="AZ20" s="14">
        <f>IF($N$20="zákl. přenesená",#REF!,0)</f>
        <v>0</v>
      </c>
      <c r="BA20" s="14">
        <f>IF($N$20="sníž. přenesená",#REF!,0)</f>
        <v>0</v>
      </c>
      <c r="BB20" s="14">
        <f>IF($N$20="nulová",#REF!,0)</f>
        <v>0</v>
      </c>
      <c r="BC20" s="10" t="s">
        <v>36</v>
      </c>
      <c r="BD20" s="14" t="e">
        <f>ROUND(#REF!*$I$20,2)</f>
        <v>#REF!</v>
      </c>
      <c r="BE20" s="10" t="s">
        <v>99</v>
      </c>
    </row>
    <row r="21" spans="1:56" s="10" customFormat="1" ht="15.75" customHeight="1">
      <c r="A21" s="81"/>
      <c r="B21" s="86"/>
      <c r="C21" s="117"/>
      <c r="D21" s="118"/>
      <c r="E21" s="119"/>
      <c r="F21" s="120"/>
      <c r="G21" s="120"/>
      <c r="H21" s="120"/>
      <c r="I21" s="121"/>
      <c r="J21" s="122"/>
      <c r="K21" s="88"/>
      <c r="L21" s="81"/>
      <c r="M21" s="123"/>
      <c r="N21" s="124"/>
      <c r="O21" s="12"/>
      <c r="P21" s="12"/>
      <c r="Q21" s="12"/>
      <c r="R21" s="12"/>
      <c r="S21" s="12"/>
      <c r="T21" s="13"/>
      <c r="AX21" s="14"/>
      <c r="AY21" s="14"/>
      <c r="AZ21" s="14"/>
      <c r="BA21" s="14"/>
      <c r="BB21" s="14"/>
      <c r="BD21" s="14"/>
    </row>
    <row r="22" spans="1:57" s="10" customFormat="1" ht="15.75" customHeight="1">
      <c r="A22" s="81"/>
      <c r="B22" s="86"/>
      <c r="C22" s="117"/>
      <c r="D22" s="126"/>
      <c r="E22" s="263" t="s">
        <v>80</v>
      </c>
      <c r="F22" s="264"/>
      <c r="G22" s="264"/>
      <c r="H22" s="264"/>
      <c r="I22" s="125"/>
      <c r="J22" s="116" t="s">
        <v>37</v>
      </c>
      <c r="K22" s="88"/>
      <c r="L22" s="81"/>
      <c r="M22" s="123"/>
      <c r="N22" s="124" t="s">
        <v>95</v>
      </c>
      <c r="O22" s="12">
        <v>0</v>
      </c>
      <c r="P22" s="12" t="e">
        <f>#REF!*#REF!</f>
        <v>#REF!</v>
      </c>
      <c r="Q22" s="12">
        <v>0</v>
      </c>
      <c r="R22" s="12" t="e">
        <f>#REF!*#REF!</f>
        <v>#REF!</v>
      </c>
      <c r="S22" s="12">
        <v>0</v>
      </c>
      <c r="T22" s="13" t="e">
        <f>#REF!*#REF!</f>
        <v>#REF!</v>
      </c>
      <c r="AK22" s="10" t="s">
        <v>99</v>
      </c>
      <c r="AM22" s="10" t="s">
        <v>97</v>
      </c>
      <c r="AN22" s="10" t="s">
        <v>38</v>
      </c>
      <c r="AR22" s="10" t="s">
        <v>94</v>
      </c>
      <c r="AX22" s="14" t="e">
        <f>IF(#REF!="základní",#REF!,0)</f>
        <v>#REF!</v>
      </c>
      <c r="AY22" s="14" t="e">
        <f>IF(#REF!="snížená",#REF!,0)</f>
        <v>#REF!</v>
      </c>
      <c r="AZ22" s="14" t="e">
        <f>IF(#REF!="zákl. přenesená",#REF!,0)</f>
        <v>#REF!</v>
      </c>
      <c r="BA22" s="14" t="e">
        <f>IF(#REF!="sníž. přenesená",#REF!,0)</f>
        <v>#REF!</v>
      </c>
      <c r="BB22" s="14" t="e">
        <f>IF(#REF!="nulová",#REF!,0)</f>
        <v>#REF!</v>
      </c>
      <c r="BC22" s="10" t="s">
        <v>36</v>
      </c>
      <c r="BD22" s="14" t="e">
        <f>ROUND(#REF!*#REF!,2)</f>
        <v>#REF!</v>
      </c>
      <c r="BE22" s="10" t="s">
        <v>99</v>
      </c>
    </row>
    <row r="23" spans="1:57" s="24" customFormat="1" ht="15.75" customHeight="1">
      <c r="A23" s="105"/>
      <c r="B23" s="106"/>
      <c r="C23" s="107">
        <v>10</v>
      </c>
      <c r="D23" s="108" t="s">
        <v>81</v>
      </c>
      <c r="E23" s="260" t="s">
        <v>102</v>
      </c>
      <c r="F23" s="261"/>
      <c r="G23" s="261"/>
      <c r="H23" s="261"/>
      <c r="I23" s="137"/>
      <c r="J23" s="116" t="s">
        <v>37</v>
      </c>
      <c r="K23" s="111"/>
      <c r="L23" s="105"/>
      <c r="M23" s="112"/>
      <c r="N23" s="113" t="s">
        <v>95</v>
      </c>
      <c r="O23" s="25">
        <v>0</v>
      </c>
      <c r="P23" s="25">
        <f>$O$23*$I$23</f>
        <v>0</v>
      </c>
      <c r="Q23" s="25">
        <v>0</v>
      </c>
      <c r="R23" s="25">
        <f>$Q$23*$I$23</f>
        <v>0</v>
      </c>
      <c r="S23" s="25">
        <v>0</v>
      </c>
      <c r="T23" s="26">
        <f>$S$23*$I$23</f>
        <v>0</v>
      </c>
      <c r="AK23" s="24" t="s">
        <v>99</v>
      </c>
      <c r="AM23" s="24" t="s">
        <v>97</v>
      </c>
      <c r="AN23" s="24" t="s">
        <v>38</v>
      </c>
      <c r="AR23" s="24" t="s">
        <v>94</v>
      </c>
      <c r="AX23" s="27" t="e">
        <f>IF($N$23="základní",#REF!,0)</f>
        <v>#REF!</v>
      </c>
      <c r="AY23" s="27">
        <f>IF($N$23="snížená",#REF!,0)</f>
        <v>0</v>
      </c>
      <c r="AZ23" s="27">
        <f>IF($N$23="zákl. přenesená",#REF!,0)</f>
        <v>0</v>
      </c>
      <c r="BA23" s="27">
        <f>IF($N$23="sníž. přenesená",#REF!,0)</f>
        <v>0</v>
      </c>
      <c r="BB23" s="27">
        <f>IF($N$23="nulová",#REF!,0)</f>
        <v>0</v>
      </c>
      <c r="BC23" s="24" t="s">
        <v>36</v>
      </c>
      <c r="BD23" s="27" t="e">
        <f>ROUND(#REF!*$I$23,2)</f>
        <v>#REF!</v>
      </c>
      <c r="BE23" s="24" t="s">
        <v>99</v>
      </c>
    </row>
    <row r="24" spans="1:57" s="24" customFormat="1" ht="31.5" customHeight="1">
      <c r="A24" s="105"/>
      <c r="B24" s="106"/>
      <c r="C24" s="107">
        <v>11</v>
      </c>
      <c r="D24" s="108" t="s">
        <v>82</v>
      </c>
      <c r="E24" s="260" t="s">
        <v>103</v>
      </c>
      <c r="F24" s="261"/>
      <c r="G24" s="261"/>
      <c r="H24" s="261"/>
      <c r="I24" s="137"/>
      <c r="J24" s="116" t="s">
        <v>37</v>
      </c>
      <c r="K24" s="111"/>
      <c r="L24" s="105"/>
      <c r="M24" s="112"/>
      <c r="N24" s="113" t="s">
        <v>95</v>
      </c>
      <c r="O24" s="25">
        <v>0</v>
      </c>
      <c r="P24" s="25">
        <f>$O$83*$I$83</f>
        <v>0</v>
      </c>
      <c r="Q24" s="25">
        <v>0</v>
      </c>
      <c r="R24" s="25">
        <f>$Q$83*$I$83</f>
        <v>0</v>
      </c>
      <c r="S24" s="25">
        <v>0</v>
      </c>
      <c r="T24" s="26">
        <f>$S$83*$I$83</f>
        <v>0</v>
      </c>
      <c r="AK24" s="24" t="s">
        <v>99</v>
      </c>
      <c r="AM24" s="24" t="s">
        <v>97</v>
      </c>
      <c r="AN24" s="24" t="s">
        <v>38</v>
      </c>
      <c r="AR24" s="24" t="s">
        <v>94</v>
      </c>
      <c r="AX24" s="27">
        <f>IF($N$83="základní",#REF!,0)</f>
        <v>0</v>
      </c>
      <c r="AY24" s="27">
        <f>IF($N$83="snížená",#REF!,0)</f>
        <v>0</v>
      </c>
      <c r="AZ24" s="27">
        <f>IF($N$83="zákl. přenesená",#REF!,0)</f>
        <v>0</v>
      </c>
      <c r="BA24" s="27">
        <f>IF($N$83="sníž. přenesená",#REF!,0)</f>
        <v>0</v>
      </c>
      <c r="BB24" s="27">
        <f>IF($N$83="nulová",#REF!,0)</f>
        <v>0</v>
      </c>
      <c r="BC24" s="24" t="s">
        <v>36</v>
      </c>
      <c r="BD24" s="27" t="e">
        <f>ROUND(#REF!*$I$83,2)</f>
        <v>#REF!</v>
      </c>
      <c r="BE24" s="24" t="s">
        <v>99</v>
      </c>
    </row>
    <row r="25" spans="1:57" s="24" customFormat="1" ht="15.75" customHeight="1">
      <c r="A25" s="105"/>
      <c r="B25" s="106"/>
      <c r="C25" s="107">
        <f>C24+1</f>
        <v>12</v>
      </c>
      <c r="D25" s="108" t="s">
        <v>83</v>
      </c>
      <c r="E25" s="262" t="s">
        <v>84</v>
      </c>
      <c r="F25" s="261"/>
      <c r="G25" s="261"/>
      <c r="H25" s="261"/>
      <c r="I25" s="137"/>
      <c r="J25" s="116" t="s">
        <v>37</v>
      </c>
      <c r="K25" s="111"/>
      <c r="L25" s="105"/>
      <c r="M25" s="112"/>
      <c r="N25" s="113" t="s">
        <v>95</v>
      </c>
      <c r="O25" s="25">
        <v>0</v>
      </c>
      <c r="P25" s="25">
        <f>$O$84*$I$84</f>
        <v>0</v>
      </c>
      <c r="Q25" s="25">
        <v>0</v>
      </c>
      <c r="R25" s="25">
        <f>$Q$84*$I$84</f>
        <v>0</v>
      </c>
      <c r="S25" s="25">
        <v>0</v>
      </c>
      <c r="T25" s="26">
        <f>$S$84*$I$84</f>
        <v>0</v>
      </c>
      <c r="AK25" s="24" t="s">
        <v>99</v>
      </c>
      <c r="AM25" s="24" t="s">
        <v>97</v>
      </c>
      <c r="AN25" s="24" t="s">
        <v>38</v>
      </c>
      <c r="AR25" s="24" t="s">
        <v>94</v>
      </c>
      <c r="AX25" s="27">
        <f>IF($N$84="základní",#REF!,0)</f>
        <v>0</v>
      </c>
      <c r="AY25" s="27">
        <f>IF($N$84="snížená",#REF!,0)</f>
        <v>0</v>
      </c>
      <c r="AZ25" s="27">
        <f>IF($N$84="zákl. přenesená",#REF!,0)</f>
        <v>0</v>
      </c>
      <c r="BA25" s="27">
        <f>IF($N$84="sníž. přenesená",#REF!,0)</f>
        <v>0</v>
      </c>
      <c r="BB25" s="27">
        <f>IF($N$84="nulová",#REF!,0)</f>
        <v>0</v>
      </c>
      <c r="BC25" s="24" t="s">
        <v>36</v>
      </c>
      <c r="BD25" s="27" t="e">
        <f>ROUND(#REF!*$I$84,2)</f>
        <v>#REF!</v>
      </c>
      <c r="BE25" s="24" t="s">
        <v>99</v>
      </c>
    </row>
    <row r="26" spans="1:56" s="24" customFormat="1" ht="15.75" customHeight="1">
      <c r="A26" s="105"/>
      <c r="B26" s="106"/>
      <c r="C26" s="107"/>
      <c r="D26" s="108"/>
      <c r="E26" s="114"/>
      <c r="F26" s="115"/>
      <c r="G26" s="115"/>
      <c r="H26" s="115"/>
      <c r="I26" s="127"/>
      <c r="J26" s="116"/>
      <c r="K26" s="111"/>
      <c r="L26" s="105"/>
      <c r="M26" s="112"/>
      <c r="N26" s="113"/>
      <c r="O26" s="25"/>
      <c r="P26" s="25"/>
      <c r="Q26" s="25"/>
      <c r="R26" s="25"/>
      <c r="S26" s="25"/>
      <c r="T26" s="26"/>
      <c r="AX26" s="27"/>
      <c r="AY26" s="27"/>
      <c r="AZ26" s="27"/>
      <c r="BA26" s="27"/>
      <c r="BB26" s="27"/>
      <c r="BD26" s="27"/>
    </row>
    <row r="27" spans="2:11" ht="14.25" customHeight="1">
      <c r="B27" s="129"/>
      <c r="C27" s="130"/>
      <c r="D27" s="131"/>
      <c r="E27" s="130"/>
      <c r="F27" s="130"/>
      <c r="G27" s="130"/>
      <c r="H27" s="130"/>
      <c r="I27" s="130"/>
      <c r="J27" s="130"/>
      <c r="K27" s="132"/>
    </row>
  </sheetData>
  <sheetProtection/>
  <mergeCells count="18">
    <mergeCell ref="C3:I3"/>
    <mergeCell ref="E5:H5"/>
    <mergeCell ref="E9:H9"/>
    <mergeCell ref="E7:H7"/>
    <mergeCell ref="E15:H15"/>
    <mergeCell ref="E16:H16"/>
    <mergeCell ref="E12:H12"/>
    <mergeCell ref="E10:H10"/>
    <mergeCell ref="E13:H13"/>
    <mergeCell ref="E14:H14"/>
    <mergeCell ref="E17:H17"/>
    <mergeCell ref="E18:H18"/>
    <mergeCell ref="E24:H24"/>
    <mergeCell ref="E25:H25"/>
    <mergeCell ref="E19:H19"/>
    <mergeCell ref="E20:H20"/>
    <mergeCell ref="E22:H22"/>
    <mergeCell ref="E23:H23"/>
  </mergeCells>
  <printOptions horizontalCentered="1"/>
  <pageMargins left="0.5905511811023623" right="0.07874015748031496" top="0.5905511811023623" bottom="0.5905511811023623" header="0" footer="0"/>
  <pageSetup blackAndWhite="1" fitToHeight="100" horizontalDpi="600" verticalDpi="600" orientation="portrait" paperSize="9" scale="90" r:id="rId1"/>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sheetPr>
    <tabColor indexed="13"/>
  </sheetPr>
  <dimension ref="A1:H38"/>
  <sheetViews>
    <sheetView showGridLines="0" view="pageBreakPreview" zoomScaleSheetLayoutView="100" zoomScalePageLayoutView="0" workbookViewId="0" topLeftCell="A1">
      <selection activeCell="A1" sqref="A1"/>
    </sheetView>
  </sheetViews>
  <sheetFormatPr defaultColWidth="9.00390625" defaultRowHeight="12.75"/>
  <cols>
    <col min="1" max="1" width="57.625" style="138" customWidth="1"/>
    <col min="2" max="2" width="5.75390625" style="139" customWidth="1"/>
    <col min="3" max="3" width="8.75390625" style="139" customWidth="1"/>
    <col min="4" max="4" width="9.75390625" style="138" customWidth="1"/>
    <col min="5" max="5" width="12.75390625" style="138" customWidth="1"/>
    <col min="6" max="6" width="9.75390625" style="138" customWidth="1"/>
    <col min="7" max="7" width="12.75390625" style="138" customWidth="1"/>
    <col min="8" max="16384" width="9.125" style="138" customWidth="1"/>
  </cols>
  <sheetData>
    <row r="1" spans="1:2" ht="28.5" customHeight="1">
      <c r="A1" s="155" t="s">
        <v>851</v>
      </c>
      <c r="B1" s="154"/>
    </row>
    <row r="2" spans="1:2" ht="28.5" customHeight="1">
      <c r="A2" s="155" t="s">
        <v>850</v>
      </c>
      <c r="B2" s="154"/>
    </row>
    <row r="3" spans="1:7" ht="34.5" customHeight="1">
      <c r="A3" s="153" t="s">
        <v>849</v>
      </c>
      <c r="B3" s="153" t="s">
        <v>848</v>
      </c>
      <c r="C3" s="153" t="s">
        <v>847</v>
      </c>
      <c r="D3" s="153" t="s">
        <v>846</v>
      </c>
      <c r="E3" s="153" t="s">
        <v>30</v>
      </c>
      <c r="F3" s="152" t="s">
        <v>845</v>
      </c>
      <c r="G3" s="152" t="s">
        <v>844</v>
      </c>
    </row>
    <row r="4" spans="1:2" ht="21.75" customHeight="1">
      <c r="A4" s="151" t="s">
        <v>843</v>
      </c>
      <c r="B4" s="150"/>
    </row>
    <row r="5" spans="1:7" ht="22.5" customHeight="1">
      <c r="A5" s="149" t="s">
        <v>832</v>
      </c>
      <c r="B5" s="148" t="s">
        <v>20</v>
      </c>
      <c r="C5" s="147">
        <v>240</v>
      </c>
      <c r="D5" s="145"/>
      <c r="E5" s="145">
        <v>0</v>
      </c>
      <c r="F5" s="145"/>
      <c r="G5" s="146">
        <v>0</v>
      </c>
    </row>
    <row r="6" spans="1:7" ht="22.5" customHeight="1">
      <c r="A6" s="149" t="s">
        <v>842</v>
      </c>
      <c r="B6" s="148" t="s">
        <v>21</v>
      </c>
      <c r="C6" s="147">
        <v>180</v>
      </c>
      <c r="D6" s="145"/>
      <c r="E6" s="145">
        <v>0</v>
      </c>
      <c r="F6" s="145"/>
      <c r="G6" s="146">
        <v>0</v>
      </c>
    </row>
    <row r="7" spans="1:7" ht="22.5" customHeight="1">
      <c r="A7" s="149" t="s">
        <v>841</v>
      </c>
      <c r="B7" s="148" t="s">
        <v>21</v>
      </c>
      <c r="C7" s="147">
        <v>60</v>
      </c>
      <c r="D7" s="145"/>
      <c r="E7" s="145">
        <v>0</v>
      </c>
      <c r="F7" s="145"/>
      <c r="G7" s="146">
        <v>0</v>
      </c>
    </row>
    <row r="8" spans="1:7" ht="22.5" customHeight="1">
      <c r="A8" s="149" t="s">
        <v>840</v>
      </c>
      <c r="B8" s="148" t="s">
        <v>21</v>
      </c>
      <c r="C8" s="147">
        <v>32</v>
      </c>
      <c r="D8" s="145"/>
      <c r="E8" s="145">
        <v>0</v>
      </c>
      <c r="F8" s="145"/>
      <c r="G8" s="146">
        <v>0</v>
      </c>
    </row>
    <row r="9" spans="1:7" ht="22.5" customHeight="1">
      <c r="A9" s="149" t="s">
        <v>839</v>
      </c>
      <c r="B9" s="148" t="s">
        <v>21</v>
      </c>
      <c r="C9" s="147">
        <v>16</v>
      </c>
      <c r="D9" s="145"/>
      <c r="E9" s="145">
        <v>0</v>
      </c>
      <c r="F9" s="145"/>
      <c r="G9" s="146">
        <v>0</v>
      </c>
    </row>
    <row r="10" spans="1:7" ht="22.5" customHeight="1">
      <c r="A10" s="149" t="s">
        <v>838</v>
      </c>
      <c r="B10" s="148" t="s">
        <v>21</v>
      </c>
      <c r="C10" s="147">
        <v>4</v>
      </c>
      <c r="D10" s="145"/>
      <c r="E10" s="145">
        <v>0</v>
      </c>
      <c r="F10" s="145"/>
      <c r="G10" s="146">
        <v>0</v>
      </c>
    </row>
    <row r="11" spans="1:7" ht="22.5" customHeight="1">
      <c r="A11" s="149" t="s">
        <v>837</v>
      </c>
      <c r="B11" s="148" t="s">
        <v>21</v>
      </c>
      <c r="C11" s="147">
        <v>4</v>
      </c>
      <c r="D11" s="145"/>
      <c r="E11" s="145">
        <v>0</v>
      </c>
      <c r="F11" s="145"/>
      <c r="G11" s="146">
        <v>0</v>
      </c>
    </row>
    <row r="12" spans="1:7" ht="22.5" customHeight="1">
      <c r="A12" s="149" t="s">
        <v>836</v>
      </c>
      <c r="B12" s="148" t="s">
        <v>21</v>
      </c>
      <c r="C12" s="147">
        <v>4</v>
      </c>
      <c r="D12" s="145"/>
      <c r="E12" s="145">
        <v>0</v>
      </c>
      <c r="F12" s="145"/>
      <c r="G12" s="146">
        <v>0</v>
      </c>
    </row>
    <row r="13" spans="1:7" ht="22.5" customHeight="1">
      <c r="A13" s="149" t="s">
        <v>835</v>
      </c>
      <c r="B13" s="148" t="s">
        <v>21</v>
      </c>
      <c r="C13" s="147">
        <v>4</v>
      </c>
      <c r="D13" s="145"/>
      <c r="E13" s="145">
        <v>0</v>
      </c>
      <c r="F13" s="145"/>
      <c r="G13" s="146">
        <v>0</v>
      </c>
    </row>
    <row r="14" spans="1:7" ht="22.5" customHeight="1">
      <c r="A14" s="149" t="s">
        <v>830</v>
      </c>
      <c r="B14" s="148" t="s">
        <v>21</v>
      </c>
      <c r="C14" s="147">
        <v>18</v>
      </c>
      <c r="D14" s="145"/>
      <c r="E14" s="145">
        <v>0</v>
      </c>
      <c r="F14" s="145"/>
      <c r="G14" s="146">
        <v>0</v>
      </c>
    </row>
    <row r="15" spans="1:7" ht="48" customHeight="1">
      <c r="A15" s="149" t="s">
        <v>834</v>
      </c>
      <c r="B15" s="148" t="s">
        <v>21</v>
      </c>
      <c r="C15" s="147">
        <v>1</v>
      </c>
      <c r="D15" s="145"/>
      <c r="E15" s="145">
        <v>0</v>
      </c>
      <c r="F15" s="145"/>
      <c r="G15" s="146">
        <v>0</v>
      </c>
    </row>
    <row r="16" spans="1:2" ht="21.75" customHeight="1">
      <c r="A16" s="151" t="s">
        <v>833</v>
      </c>
      <c r="B16" s="150"/>
    </row>
    <row r="17" spans="1:7" ht="22.5" customHeight="1">
      <c r="A17" s="149" t="s">
        <v>832</v>
      </c>
      <c r="B17" s="148" t="s">
        <v>20</v>
      </c>
      <c r="C17" s="147">
        <v>200</v>
      </c>
      <c r="D17" s="145"/>
      <c r="E17" s="145">
        <v>0</v>
      </c>
      <c r="F17" s="145"/>
      <c r="G17" s="146">
        <v>0</v>
      </c>
    </row>
    <row r="18" spans="1:7" ht="33.75" customHeight="1">
      <c r="A18" s="149" t="s">
        <v>831</v>
      </c>
      <c r="B18" s="148" t="s">
        <v>21</v>
      </c>
      <c r="C18" s="147">
        <v>200</v>
      </c>
      <c r="D18" s="145"/>
      <c r="E18" s="145">
        <v>0</v>
      </c>
      <c r="F18" s="145"/>
      <c r="G18" s="146">
        <v>0</v>
      </c>
    </row>
    <row r="19" spans="1:7" ht="22.5" customHeight="1">
      <c r="A19" s="149" t="s">
        <v>830</v>
      </c>
      <c r="B19" s="148" t="s">
        <v>21</v>
      </c>
      <c r="C19" s="147">
        <v>8</v>
      </c>
      <c r="D19" s="145"/>
      <c r="E19" s="145">
        <v>0</v>
      </c>
      <c r="F19" s="145"/>
      <c r="G19" s="146">
        <v>0</v>
      </c>
    </row>
    <row r="20" spans="1:7" ht="22.5" customHeight="1">
      <c r="A20" s="149" t="s">
        <v>829</v>
      </c>
      <c r="B20" s="148" t="s">
        <v>21</v>
      </c>
      <c r="C20" s="147">
        <v>8</v>
      </c>
      <c r="D20" s="145"/>
      <c r="E20" s="145">
        <v>0</v>
      </c>
      <c r="F20" s="145"/>
      <c r="G20" s="146">
        <v>0</v>
      </c>
    </row>
    <row r="21" spans="1:7" ht="22.5" customHeight="1">
      <c r="A21" s="149" t="s">
        <v>828</v>
      </c>
      <c r="B21" s="148" t="s">
        <v>21</v>
      </c>
      <c r="C21" s="147">
        <v>8</v>
      </c>
      <c r="D21" s="145"/>
      <c r="E21" s="145">
        <v>0</v>
      </c>
      <c r="F21" s="145"/>
      <c r="G21" s="146">
        <v>0</v>
      </c>
    </row>
    <row r="22" spans="1:7" ht="22.5" customHeight="1">
      <c r="A22" s="149" t="s">
        <v>827</v>
      </c>
      <c r="B22" s="148" t="s">
        <v>21</v>
      </c>
      <c r="C22" s="147">
        <v>8</v>
      </c>
      <c r="D22" s="145"/>
      <c r="E22" s="145">
        <v>0</v>
      </c>
      <c r="F22" s="145"/>
      <c r="G22" s="146">
        <v>0</v>
      </c>
    </row>
    <row r="23" spans="1:7" ht="22.5" customHeight="1">
      <c r="A23" s="149" t="s">
        <v>826</v>
      </c>
      <c r="B23" s="148" t="s">
        <v>21</v>
      </c>
      <c r="C23" s="147">
        <v>16</v>
      </c>
      <c r="D23" s="145"/>
      <c r="E23" s="145">
        <v>0</v>
      </c>
      <c r="F23" s="145"/>
      <c r="G23" s="146">
        <v>0</v>
      </c>
    </row>
    <row r="24" spans="1:7" ht="22.5" customHeight="1">
      <c r="A24" s="149" t="s">
        <v>825</v>
      </c>
      <c r="B24" s="148" t="s">
        <v>304</v>
      </c>
      <c r="C24" s="147">
        <v>40</v>
      </c>
      <c r="D24" s="145"/>
      <c r="E24" s="145"/>
      <c r="F24" s="145"/>
      <c r="G24" s="146">
        <v>0</v>
      </c>
    </row>
    <row r="25" spans="1:2" ht="21.75" customHeight="1">
      <c r="A25" s="151" t="s">
        <v>824</v>
      </c>
      <c r="B25" s="150"/>
    </row>
    <row r="26" spans="1:8" ht="22.5" customHeight="1">
      <c r="A26" s="149" t="s">
        <v>823</v>
      </c>
      <c r="B26" s="148" t="s">
        <v>21</v>
      </c>
      <c r="C26" s="147">
        <v>16</v>
      </c>
      <c r="D26" s="145"/>
      <c r="E26" s="145">
        <v>0</v>
      </c>
      <c r="F26" s="145"/>
      <c r="G26" s="146">
        <v>0</v>
      </c>
      <c r="H26" s="145"/>
    </row>
    <row r="27" spans="1:8" ht="22.5" customHeight="1">
      <c r="A27" s="149" t="s">
        <v>822</v>
      </c>
      <c r="B27" s="148" t="s">
        <v>21</v>
      </c>
      <c r="C27" s="147">
        <v>8</v>
      </c>
      <c r="D27" s="145"/>
      <c r="E27" s="145"/>
      <c r="F27" s="145"/>
      <c r="G27" s="146">
        <v>0</v>
      </c>
      <c r="H27" s="145"/>
    </row>
    <row r="28" spans="1:2" ht="21.75" customHeight="1">
      <c r="A28" s="151" t="s">
        <v>821</v>
      </c>
      <c r="B28" s="150"/>
    </row>
    <row r="29" spans="1:8" ht="22.5" customHeight="1">
      <c r="A29" s="149" t="s">
        <v>820</v>
      </c>
      <c r="B29" s="148" t="s">
        <v>21</v>
      </c>
      <c r="C29" s="147">
        <v>1</v>
      </c>
      <c r="D29" s="145"/>
      <c r="E29" s="145"/>
      <c r="F29" s="145"/>
      <c r="G29" s="146">
        <v>0</v>
      </c>
      <c r="H29" s="145"/>
    </row>
    <row r="30" spans="1:8" ht="22.5" customHeight="1">
      <c r="A30" s="149" t="s">
        <v>819</v>
      </c>
      <c r="B30" s="148" t="s">
        <v>21</v>
      </c>
      <c r="C30" s="147">
        <v>1</v>
      </c>
      <c r="D30" s="145"/>
      <c r="E30" s="145"/>
      <c r="F30" s="145"/>
      <c r="G30" s="146">
        <v>0</v>
      </c>
      <c r="H30" s="145"/>
    </row>
    <row r="31" spans="1:8" ht="22.5" customHeight="1">
      <c r="A31" s="149" t="s">
        <v>818</v>
      </c>
      <c r="B31" s="148" t="s">
        <v>21</v>
      </c>
      <c r="C31" s="147">
        <v>1</v>
      </c>
      <c r="D31" s="145"/>
      <c r="E31" s="145"/>
      <c r="F31" s="145"/>
      <c r="G31" s="146">
        <v>0</v>
      </c>
      <c r="H31" s="145"/>
    </row>
    <row r="32" spans="1:8" ht="22.5" customHeight="1">
      <c r="A32" s="149" t="s">
        <v>817</v>
      </c>
      <c r="B32" s="148" t="s">
        <v>21</v>
      </c>
      <c r="C32" s="147">
        <v>1</v>
      </c>
      <c r="D32" s="145"/>
      <c r="E32" s="145"/>
      <c r="F32" s="145"/>
      <c r="G32" s="146">
        <v>0</v>
      </c>
      <c r="H32" s="145"/>
    </row>
    <row r="33" spans="1:8" ht="22.5" customHeight="1">
      <c r="A33" s="149" t="s">
        <v>816</v>
      </c>
      <c r="B33" s="148" t="s">
        <v>21</v>
      </c>
      <c r="C33" s="147">
        <v>1</v>
      </c>
      <c r="D33" s="145"/>
      <c r="E33" s="145"/>
      <c r="F33" s="145"/>
      <c r="G33" s="146">
        <v>0</v>
      </c>
      <c r="H33" s="145"/>
    </row>
    <row r="34" spans="1:8" ht="22.5" customHeight="1">
      <c r="A34" s="149" t="s">
        <v>815</v>
      </c>
      <c r="B34" s="148" t="s">
        <v>21</v>
      </c>
      <c r="C34" s="147">
        <v>1</v>
      </c>
      <c r="D34" s="145"/>
      <c r="E34" s="145"/>
      <c r="F34" s="145"/>
      <c r="G34" s="146">
        <v>0</v>
      </c>
      <c r="H34" s="145"/>
    </row>
    <row r="35" spans="4:7" ht="8.25" customHeight="1">
      <c r="D35" s="144"/>
      <c r="E35" s="144"/>
      <c r="F35" s="144"/>
      <c r="G35" s="144"/>
    </row>
    <row r="36" spans="1:7" ht="15.75">
      <c r="A36" s="143" t="s">
        <v>814</v>
      </c>
      <c r="B36" s="142"/>
      <c r="C36" s="142"/>
      <c r="D36" s="142"/>
      <c r="E36" s="141">
        <v>0</v>
      </c>
      <c r="F36" s="141"/>
      <c r="G36" s="141">
        <v>0</v>
      </c>
    </row>
    <row r="38" ht="12.75">
      <c r="A38" s="140" t="s">
        <v>813</v>
      </c>
    </row>
  </sheetData>
  <sheetProtection/>
  <printOptions/>
  <pageMargins left="0.5905511811023623" right="0.3937007874015748" top="0.984251968503937" bottom="0.1968503937007874"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tomaš vašek</dc:creator>
  <cp:keywords/>
  <dc:description/>
  <cp:lastModifiedBy>User</cp:lastModifiedBy>
  <cp:lastPrinted>2015-02-18T14:50:31Z</cp:lastPrinted>
  <dcterms:created xsi:type="dcterms:W3CDTF">2007-08-08T14:11:23Z</dcterms:created>
  <dcterms:modified xsi:type="dcterms:W3CDTF">2015-02-19T07:03:33Z</dcterms:modified>
  <cp:category/>
  <cp:version/>
  <cp:contentType/>
  <cp:contentStatus/>
</cp:coreProperties>
</file>