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calcPr calcId="125725" iterateCount="1"/>
</workbook>
</file>

<file path=xl/calcChain.xml><?xml version="1.0" encoding="utf-8"?>
<calcChain xmlns="http://schemas.openxmlformats.org/spreadsheetml/2006/main">
  <c r="R45" i="1"/>
  <c r="R43"/>
  <c r="E45"/>
  <c r="E43"/>
  <c r="E42"/>
  <c r="E38"/>
  <c r="B8" i="2"/>
  <c r="B7"/>
  <c r="B5"/>
  <c r="B4"/>
  <c r="B3"/>
  <c r="B2"/>
  <c r="C8" i="3"/>
  <c r="C7"/>
  <c r="C5"/>
  <c r="C4"/>
  <c r="C3"/>
  <c r="C2"/>
  <c r="E35" i="1"/>
  <c r="J35"/>
  <c r="R35"/>
  <c r="P38"/>
  <c r="P39"/>
  <c r="P40"/>
  <c r="P41"/>
  <c r="P42"/>
  <c r="J44"/>
  <c r="K45"/>
  <c r="A14" i="2"/>
  <c r="B14"/>
  <c r="A15"/>
  <c r="B15"/>
  <c r="A16"/>
  <c r="B16"/>
  <c r="A17"/>
  <c r="B17"/>
  <c r="A18"/>
  <c r="B18"/>
  <c r="A19"/>
  <c r="B19"/>
  <c r="A20"/>
  <c r="B20"/>
  <c r="A21"/>
  <c r="B21"/>
  <c r="A22"/>
  <c r="B22"/>
  <c r="I17" i="3"/>
  <c r="K17"/>
  <c r="K16"/>
  <c r="M17"/>
  <c r="M16"/>
  <c r="I20"/>
  <c r="K20"/>
  <c r="K19"/>
  <c r="M20"/>
  <c r="I22"/>
  <c r="K22"/>
  <c r="M22"/>
  <c r="M19"/>
  <c r="I23"/>
  <c r="E40" i="1" s="1"/>
  <c r="K23" i="3"/>
  <c r="M23"/>
  <c r="I24"/>
  <c r="K24"/>
  <c r="M24"/>
  <c r="I25"/>
  <c r="K25"/>
  <c r="M25"/>
  <c r="I26"/>
  <c r="K26"/>
  <c r="M26"/>
  <c r="I27"/>
  <c r="K27"/>
  <c r="M27"/>
  <c r="I28"/>
  <c r="K28"/>
  <c r="M28"/>
  <c r="K29"/>
  <c r="D19" i="2"/>
  <c r="I30" i="3"/>
  <c r="K30"/>
  <c r="M30"/>
  <c r="M29"/>
  <c r="E19" i="2"/>
  <c r="I32" i="3"/>
  <c r="I31" s="1"/>
  <c r="C20" i="2" s="1"/>
  <c r="K32" i="3"/>
  <c r="M32"/>
  <c r="M31"/>
  <c r="E20" i="2"/>
  <c r="I33" i="3"/>
  <c r="K33"/>
  <c r="K31"/>
  <c r="D20" i="2"/>
  <c r="M33" i="3"/>
  <c r="I34"/>
  <c r="K34"/>
  <c r="M34"/>
  <c r="I35"/>
  <c r="K35"/>
  <c r="M35"/>
  <c r="I36"/>
  <c r="K36"/>
  <c r="M36"/>
  <c r="M38"/>
  <c r="E22" i="2"/>
  <c r="I39" i="3"/>
  <c r="I38" s="1"/>
  <c r="K39"/>
  <c r="K38"/>
  <c r="M39"/>
  <c r="E18" i="2"/>
  <c r="M18" i="3"/>
  <c r="E17" i="2"/>
  <c r="D18"/>
  <c r="K18" i="3"/>
  <c r="D17" i="2"/>
  <c r="E16"/>
  <c r="M15" i="3"/>
  <c r="M14"/>
  <c r="D22" i="2"/>
  <c r="K37" i="3"/>
  <c r="D21" i="2"/>
  <c r="M37" i="3"/>
  <c r="E21" i="2"/>
  <c r="E15"/>
  <c r="M40" i="3"/>
  <c r="E23" i="2"/>
  <c r="E14"/>
  <c r="K15" i="3"/>
  <c r="D16" i="2"/>
  <c r="I16" i="3"/>
  <c r="I15" s="1"/>
  <c r="C16" i="2"/>
  <c r="D15"/>
  <c r="K14" i="3"/>
  <c r="D14" i="2"/>
  <c r="K40" i="3"/>
  <c r="D23" i="2"/>
  <c r="C22" l="1"/>
  <c r="I37" i="3"/>
  <c r="C21" i="2" s="1"/>
  <c r="E41" i="1"/>
  <c r="O49"/>
  <c r="S49" s="1"/>
  <c r="I14" i="3"/>
  <c r="C15" i="2"/>
  <c r="I19" i="3"/>
  <c r="I29"/>
  <c r="C19" i="2" s="1"/>
  <c r="E39" i="1"/>
  <c r="E44" l="1"/>
  <c r="S47" s="1"/>
  <c r="R49"/>
  <c r="C14" i="2"/>
  <c r="C18"/>
  <c r="I18" i="3"/>
  <c r="C17" i="2" s="1"/>
  <c r="R47" i="1" l="1"/>
  <c r="O48" s="1"/>
  <c r="R48" s="1"/>
  <c r="R50" s="1"/>
  <c r="I40" i="3"/>
  <c r="C23" i="2" s="1"/>
  <c r="S48" i="1" l="1"/>
</calcChain>
</file>

<file path=xl/sharedStrings.xml><?xml version="1.0" encoding="utf-8"?>
<sst xmlns="http://schemas.openxmlformats.org/spreadsheetml/2006/main" count="307" uniqueCount="183">
  <si>
    <t>KRYCÍ LIST ROZPOČTU</t>
  </si>
  <si>
    <t>Název stavby</t>
  </si>
  <si>
    <t>Oprava střešní krytiny objektu KTV Harcov</t>
  </si>
  <si>
    <t>JKSO</t>
  </si>
  <si>
    <t xml:space="preserve"> </t>
  </si>
  <si>
    <t>Kód stavby</t>
  </si>
  <si>
    <t>130828TuL-KTV</t>
  </si>
  <si>
    <t>Název objektu</t>
  </si>
  <si>
    <t>EČO</t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</si>
  <si>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</si>
  <si>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</si>
  <si>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</si>
  <si>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</si>
  <si>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</si>
  <si>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</si>
  <si>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</si>
  <si>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</si>
  <si>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</si>
  <si>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Technická Univerzita v Liberci</t>
  </si>
  <si>
    <t>46747885</t>
  </si>
  <si>
    <t>CZ46747885</t>
  </si>
  <si>
    <t>Projektant</t>
  </si>
  <si>
    <t>Zhotovitel</t>
  </si>
  <si>
    <t>Rozpočet číslo</t>
  </si>
  <si>
    <t>Zpracoval</t>
  </si>
  <si>
    <t>Dne</t>
  </si>
  <si>
    <t>28.08.2013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</si>
  <si>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</si>
  <si>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</si>
  <si>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</si>
  <si>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</si>
  <si>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</si>
  <si>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</si>
  <si>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</si>
  <si>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</si>
  <si>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</si>
  <si>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</si>
  <si>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</si>
  <si>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</si>
  <si>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</si>
  <si>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</si>
  <si>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</si>
  <si>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</si>
  <si>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</si>
  <si>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</si>
  <si>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</si>
  <si>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</si>
  <si>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</si>
  <si>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</si>
  <si>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</si>
  <si>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</si>
  <si>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</si>
  <si>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</si>
  <si>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</si>
  <si>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</si>
  <si>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</si>
  <si>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</si>
  <si>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</si>
  <si>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</si>
  <si>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</si>
  <si>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</si>
  <si>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</si>
  <si>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</si>
  <si>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</si>
  <si>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</si>
  <si>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</si>
  <si>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</si>
  <si>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</si>
  <si>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</si>
  <si>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</si>
  <si>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</si>
  <si>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</si>
  <si>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</si>
  <si>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</si>
  <si>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</si>
  <si>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</si>
  <si>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</si>
  <si>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</si>
  <si>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</si>
  <si>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</si>
  <si>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</si>
  <si>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</si>
  <si>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</si>
  <si>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</si>
  <si>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</si>
  <si>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</si>
  <si>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</si>
  <si>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</si>
  <si>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</si>
  <si>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</si>
  <si>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</si>
  <si>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</si>
  <si>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</si>
  <si>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</si>
  <si>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</si>
  <si>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</si>
  <si>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</si>
  <si>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</si>
  <si>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</si>
  <si>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</si>
  <si>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</si>
  <si>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</si>
  <si>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</si>
  <si>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</si>
  <si>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</si>
  <si>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Práce a dodávky HSV</t>
  </si>
  <si>
    <t>0</t>
  </si>
  <si>
    <t>9</t>
  </si>
  <si>
    <t>Ostatní konstrukce a práce-bourání</t>
  </si>
  <si>
    <t>1</t>
  </si>
  <si>
    <t>99</t>
  </si>
  <si>
    <t>Přesun hmot</t>
  </si>
  <si>
    <t>2</t>
  </si>
  <si>
    <t>K</t>
  </si>
  <si>
    <t>013</t>
  </si>
  <si>
    <t>997013822</t>
  </si>
  <si>
    <t>Poplatek za uložení stavebního odpadu s oleji nebo ropnými látkami  na skládce (skládkovné) vč dopravy</t>
  </si>
  <si>
    <t>t</t>
  </si>
  <si>
    <t>3</t>
  </si>
  <si>
    <t>Práce a dodávky PSV</t>
  </si>
  <si>
    <t>712</t>
  </si>
  <si>
    <t>Povlakové krytiny</t>
  </si>
  <si>
    <t>712300941</t>
  </si>
  <si>
    <t>Oprava stávající povlak.krytiny</t>
  </si>
  <si>
    <t>m2</t>
  </si>
  <si>
    <t>"prořezání boulí, lokální opravy a vyrovnání podkladu pod nimi, osekání a vyčištění stř.vpustí" 15</t>
  </si>
  <si>
    <t>-1</t>
  </si>
  <si>
    <t>712341659</t>
  </si>
  <si>
    <t>Provedení povlakové krytiny střech do 10° pásy kotvenými a přitavením v přelepech</t>
  </si>
  <si>
    <t>4</t>
  </si>
  <si>
    <t>M</t>
  </si>
  <si>
    <t>MAT</t>
  </si>
  <si>
    <t>628522590</t>
  </si>
  <si>
    <t>pás asfaltovaný modifikovaný SBS, min. tl. 4,2 mm, polyester vložka, kotvený+svařený ve spojích</t>
  </si>
  <si>
    <t>5</t>
  </si>
  <si>
    <t>713</t>
  </si>
  <si>
    <t>713141211</t>
  </si>
  <si>
    <t>Montáž izolace tepelné střech plochých atikový klín kotvený nebo lepený</t>
  </si>
  <si>
    <t>m</t>
  </si>
  <si>
    <t>6</t>
  </si>
  <si>
    <t>631529020</t>
  </si>
  <si>
    <t>klín atikový přechodný ISOVER AK tl.50 x 50 mm</t>
  </si>
  <si>
    <t>kus</t>
  </si>
  <si>
    <t>7</t>
  </si>
  <si>
    <t>245515210</t>
  </si>
  <si>
    <t>tmel PU</t>
  </si>
  <si>
    <t>8</t>
  </si>
  <si>
    <t>553449085</t>
  </si>
  <si>
    <t>nerez objímky na dotěsnění prostupů</t>
  </si>
  <si>
    <t>998712103</t>
  </si>
  <si>
    <t>Přesun hmot tonážní tonážní pro krytiny povlakové v objektech v do 24 m</t>
  </si>
  <si>
    <t>743</t>
  </si>
  <si>
    <t>Elektromontáže - hrubá montáž</t>
  </si>
  <si>
    <t>10</t>
  </si>
  <si>
    <t>741</t>
  </si>
  <si>
    <t>743600100</t>
  </si>
  <si>
    <t>Demontáž a zpětná montáž hromosvodu</t>
  </si>
  <si>
    <t>sou</t>
  </si>
  <si>
    <t>764</t>
  </si>
  <si>
    <t>Konstrukce klempířské</t>
  </si>
  <si>
    <t>11</t>
  </si>
  <si>
    <t>764233520</t>
  </si>
  <si>
    <t>12</t>
  </si>
  <si>
    <t>764421850</t>
  </si>
  <si>
    <t>Demontáž oplechování říms rš do 330 mm</t>
  </si>
  <si>
    <t>13</t>
  </si>
  <si>
    <t>764430840</t>
  </si>
  <si>
    <t>Demontáž oplechování zdí rš do 500 mm</t>
  </si>
  <si>
    <t>14</t>
  </si>
  <si>
    <t>764510540</t>
  </si>
  <si>
    <t>15</t>
  </si>
  <si>
    <t>998764103</t>
  </si>
  <si>
    <t>Přesun hmot tonážní pro konstrukce klempířské v objektech v do 24 m</t>
  </si>
  <si>
    <t>Práce a dodávky M</t>
  </si>
  <si>
    <t>58-M</t>
  </si>
  <si>
    <t>Revize vyhrazených technických zařízení</t>
  </si>
  <si>
    <t>16</t>
  </si>
  <si>
    <t>958</t>
  </si>
  <si>
    <t>580106000</t>
  </si>
  <si>
    <t>Revize hromosvodu</t>
  </si>
  <si>
    <t>měření</t>
  </si>
  <si>
    <t>Oplechování lindab 0,6mm plech přechodu na tělocvičnu rš 250 mm</t>
  </si>
  <si>
    <t>Oplechování okapnice lindab 0,6 rš 250 mm včetně rohů</t>
  </si>
</sst>
</file>

<file path=xl/styles.xml><?xml version="1.0" encoding="utf-8"?>
<styleSheet xmlns="http://schemas.openxmlformats.org/spreadsheetml/2006/main">
  <numFmts count="7"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23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sz val="8"/>
      <color indexed="21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sz val="8"/>
      <color indexed="63"/>
      <name val="Arial"/>
      <charset val="110"/>
    </font>
    <font>
      <sz val="8"/>
      <color indexed="12"/>
      <name val="Arial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7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7" xfId="0" applyNumberFormat="1" applyFont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6" fontId="7" fillId="0" borderId="15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166" fontId="0" fillId="0" borderId="15" xfId="0" applyNumberFormat="1" applyFont="1" applyBorder="1" applyAlignment="1" applyProtection="1">
      <alignment horizontal="right" vertical="center"/>
    </xf>
    <xf numFmtId="165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9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7" fontId="12" fillId="0" borderId="23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165" fontId="3" fillId="0" borderId="18" xfId="0" applyNumberFormat="1" applyFont="1" applyBorder="1" applyAlignment="1" applyProtection="1">
      <alignment horizontal="right" vertical="center"/>
    </xf>
    <xf numFmtId="166" fontId="3" fillId="0" borderId="15" xfId="0" applyNumberFormat="1" applyFont="1" applyBorder="1" applyAlignment="1" applyProtection="1">
      <alignment horizontal="right" vertical="center"/>
    </xf>
    <xf numFmtId="166" fontId="7" fillId="0" borderId="18" xfId="0" applyNumberFormat="1" applyFont="1" applyBorder="1" applyAlignment="1" applyProtection="1">
      <alignment horizontal="right" vertical="center"/>
    </xf>
    <xf numFmtId="167" fontId="12" fillId="0" borderId="43" xfId="0" applyNumberFormat="1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center"/>
    </xf>
    <xf numFmtId="165" fontId="3" fillId="0" borderId="15" xfId="0" applyNumberFormat="1" applyFont="1" applyBorder="1" applyAlignment="1" applyProtection="1">
      <alignment horizontal="right" vertical="center"/>
    </xf>
    <xf numFmtId="167" fontId="12" fillId="0" borderId="35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166" fontId="13" fillId="0" borderId="46" xfId="0" applyNumberFormat="1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53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168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horizontal="right" vertical="center"/>
    </xf>
    <xf numFmtId="168" fontId="18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right" vertical="center"/>
    </xf>
    <xf numFmtId="168" fontId="20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right" vertical="center"/>
    </xf>
    <xf numFmtId="168" fontId="16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168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right" vertical="center"/>
    </xf>
    <xf numFmtId="170" fontId="2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168" fontId="21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center" wrapText="1"/>
    </xf>
    <xf numFmtId="168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169" fontId="22" fillId="0" borderId="0" xfId="0" applyNumberFormat="1" applyFont="1" applyAlignment="1" applyProtection="1">
      <alignment horizontal="right" vertical="center"/>
    </xf>
    <xf numFmtId="170" fontId="22" fillId="0" borderId="0" xfId="0" applyNumberFormat="1" applyFont="1" applyAlignment="1" applyProtection="1">
      <alignment horizontal="right" vertical="center"/>
    </xf>
    <xf numFmtId="165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left" vertical="center"/>
    </xf>
    <xf numFmtId="164" fontId="3" fillId="0" borderId="13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top" wrapText="1"/>
    </xf>
    <xf numFmtId="164" fontId="3" fillId="0" borderId="19" xfId="0" applyNumberFormat="1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28" workbookViewId="0">
      <selection activeCell="R44" sqref="R44"/>
    </sheetView>
  </sheetViews>
  <sheetFormatPr defaultRowHeight="12.75" customHeight="1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187" t="s">
        <v>2</v>
      </c>
      <c r="F5" s="188"/>
      <c r="G5" s="188"/>
      <c r="H5" s="188"/>
      <c r="I5" s="188"/>
      <c r="J5" s="189"/>
      <c r="K5" s="14"/>
      <c r="L5" s="14"/>
      <c r="M5" s="14"/>
      <c r="N5" s="14"/>
      <c r="O5" s="14" t="s">
        <v>3</v>
      </c>
      <c r="P5" s="15" t="s">
        <v>4</v>
      </c>
      <c r="Q5" s="16"/>
      <c r="R5" s="17"/>
      <c r="S5" s="18"/>
    </row>
    <row r="6" spans="1:19" ht="17.25" hidden="1" customHeight="1">
      <c r="A6" s="13"/>
      <c r="B6" s="14" t="s">
        <v>5</v>
      </c>
      <c r="C6" s="14"/>
      <c r="D6" s="14"/>
      <c r="E6" s="19" t="s">
        <v>6</v>
      </c>
      <c r="F6" s="14"/>
      <c r="G6" s="14"/>
      <c r="H6" s="14"/>
      <c r="I6" s="14"/>
      <c r="J6" s="20"/>
      <c r="K6" s="14"/>
      <c r="L6" s="14"/>
      <c r="M6" s="14"/>
      <c r="N6" s="14"/>
      <c r="O6" s="14"/>
      <c r="P6" s="21"/>
      <c r="Q6" s="22"/>
      <c r="R6" s="20"/>
      <c r="S6" s="18"/>
    </row>
    <row r="7" spans="1:19" ht="24" customHeight="1">
      <c r="A7" s="13"/>
      <c r="B7" s="14" t="s">
        <v>7</v>
      </c>
      <c r="C7" s="14"/>
      <c r="D7" s="14"/>
      <c r="E7" s="190" t="s">
        <v>4</v>
      </c>
      <c r="F7" s="191"/>
      <c r="G7" s="191"/>
      <c r="H7" s="191"/>
      <c r="I7" s="191"/>
      <c r="J7" s="192"/>
      <c r="K7" s="14"/>
      <c r="L7" s="14"/>
      <c r="M7" s="14"/>
      <c r="N7" s="14"/>
      <c r="O7" s="14" t="s">
        <v>8</v>
      </c>
      <c r="P7" s="24"/>
      <c r="Q7" s="22"/>
      <c r="R7" s="20"/>
      <c r="S7" s="18"/>
    </row>
    <row r="8" spans="1:19" ht="17.25" hidden="1" customHeight="1">
      <c r="A8" s="13"/>
      <c r="B8" s="14" t="s">
        <v>9</v>
      </c>
      <c r="C8" s="14"/>
      <c r="D8" s="14"/>
      <c r="E8" s="23" t="s">
        <v>4</v>
      </c>
      <c r="F8" s="14"/>
      <c r="G8" s="14"/>
      <c r="H8" s="14"/>
      <c r="I8" s="14"/>
      <c r="J8" s="20"/>
      <c r="K8" s="14"/>
      <c r="L8" s="14"/>
      <c r="M8" s="14"/>
      <c r="N8" s="14"/>
      <c r="O8" s="14"/>
      <c r="P8" s="21"/>
      <c r="Q8" s="22"/>
      <c r="R8" s="20"/>
      <c r="S8" s="18"/>
    </row>
    <row r="9" spans="1:19" ht="24" customHeight="1">
      <c r="A9" s="13"/>
      <c r="B9" s="14" t="s">
        <v>10</v>
      </c>
      <c r="C9" s="14"/>
      <c r="D9" s="14"/>
      <c r="E9" s="193" t="s">
        <v>4</v>
      </c>
      <c r="F9" s="194"/>
      <c r="G9" s="194"/>
      <c r="H9" s="194"/>
      <c r="I9" s="194"/>
      <c r="J9" s="195"/>
      <c r="K9" s="14"/>
      <c r="L9" s="14"/>
      <c r="M9" s="14"/>
      <c r="N9" s="14"/>
      <c r="O9" s="14" t="s">
        <v>11</v>
      </c>
      <c r="P9" s="196"/>
      <c r="Q9" s="194"/>
      <c r="R9" s="195"/>
      <c r="S9" s="18"/>
    </row>
    <row r="10" spans="1:19" ht="17.25" hidden="1" customHeight="1">
      <c r="A10" s="13"/>
      <c r="B10" s="14" t="s">
        <v>12</v>
      </c>
      <c r="C10" s="14"/>
      <c r="D10" s="14"/>
      <c r="E10" s="25" t="s">
        <v>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"/>
      <c r="Q10" s="22"/>
      <c r="R10" s="14"/>
      <c r="S10" s="18"/>
    </row>
    <row r="11" spans="1:19" ht="17.25" hidden="1" customHeight="1">
      <c r="A11" s="13"/>
      <c r="B11" s="14" t="s">
        <v>13</v>
      </c>
      <c r="C11" s="14"/>
      <c r="D11" s="14"/>
      <c r="E11" s="25" t="s">
        <v>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  <c r="Q11" s="22"/>
      <c r="R11" s="14"/>
      <c r="S11" s="18"/>
    </row>
    <row r="12" spans="1:19" ht="17.25" hidden="1" customHeight="1">
      <c r="A12" s="13"/>
      <c r="B12" s="14" t="s">
        <v>14</v>
      </c>
      <c r="C12" s="14"/>
      <c r="D12" s="14"/>
      <c r="E12" s="25" t="s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2"/>
      <c r="Q12" s="22"/>
      <c r="R12" s="14"/>
      <c r="S12" s="18"/>
    </row>
    <row r="13" spans="1:19" ht="17.25" hidden="1" customHeight="1">
      <c r="A13" s="13"/>
      <c r="B13" s="14"/>
      <c r="C13" s="14"/>
      <c r="D13" s="14"/>
      <c r="E13" s="25" t="s">
        <v>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  <c r="Q13" s="22"/>
      <c r="R13" s="14"/>
      <c r="S13" s="18"/>
    </row>
    <row r="14" spans="1:19" ht="17.25" hidden="1" customHeight="1">
      <c r="A14" s="13"/>
      <c r="B14" s="14"/>
      <c r="C14" s="14"/>
      <c r="D14" s="14"/>
      <c r="E14" s="25" t="s">
        <v>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/>
      <c r="Q14" s="22"/>
      <c r="R14" s="14"/>
      <c r="S14" s="18"/>
    </row>
    <row r="15" spans="1:19" ht="17.25" hidden="1" customHeight="1">
      <c r="A15" s="13"/>
      <c r="B15" s="14"/>
      <c r="C15" s="14"/>
      <c r="D15" s="14"/>
      <c r="E15" s="25" t="s">
        <v>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22"/>
      <c r="R15" s="14"/>
      <c r="S15" s="18"/>
    </row>
    <row r="16" spans="1:19" ht="17.25" hidden="1" customHeight="1">
      <c r="A16" s="13"/>
      <c r="B16" s="14"/>
      <c r="C16" s="14"/>
      <c r="D16" s="14"/>
      <c r="E16" s="25" t="s">
        <v>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22"/>
      <c r="R16" s="14"/>
      <c r="S16" s="18"/>
    </row>
    <row r="17" spans="1:19" ht="17.25" hidden="1" customHeight="1">
      <c r="A17" s="13"/>
      <c r="B17" s="14"/>
      <c r="C17" s="14"/>
      <c r="D17" s="14"/>
      <c r="E17" s="25" t="s">
        <v>4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14"/>
      <c r="S17" s="18"/>
    </row>
    <row r="18" spans="1:19" ht="17.25" hidden="1" customHeight="1">
      <c r="A18" s="13"/>
      <c r="B18" s="14"/>
      <c r="C18" s="14"/>
      <c r="D18" s="14"/>
      <c r="E18" s="25" t="s">
        <v>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/>
      <c r="Q18" s="22"/>
      <c r="R18" s="14"/>
      <c r="S18" s="18"/>
    </row>
    <row r="19" spans="1:19" ht="17.25" hidden="1" customHeight="1">
      <c r="A19" s="13"/>
      <c r="B19" s="14"/>
      <c r="C19" s="14"/>
      <c r="D19" s="14"/>
      <c r="E19" s="25" t="s">
        <v>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2"/>
      <c r="Q19" s="22"/>
      <c r="R19" s="14"/>
      <c r="S19" s="18"/>
    </row>
    <row r="20" spans="1:19" ht="17.25" hidden="1" customHeight="1">
      <c r="A20" s="13"/>
      <c r="B20" s="14"/>
      <c r="C20" s="14"/>
      <c r="D20" s="14"/>
      <c r="E20" s="25" t="s">
        <v>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2"/>
      <c r="Q20" s="22"/>
      <c r="R20" s="14"/>
      <c r="S20" s="18"/>
    </row>
    <row r="21" spans="1:19" ht="17.25" hidden="1" customHeight="1">
      <c r="A21" s="13"/>
      <c r="B21" s="14"/>
      <c r="C21" s="14"/>
      <c r="D21" s="14"/>
      <c r="E21" s="25" t="s">
        <v>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2"/>
      <c r="Q21" s="22"/>
      <c r="R21" s="14"/>
      <c r="S21" s="18"/>
    </row>
    <row r="22" spans="1:19" ht="17.25" hidden="1" customHeight="1">
      <c r="A22" s="13"/>
      <c r="B22" s="14"/>
      <c r="C22" s="14"/>
      <c r="D22" s="14"/>
      <c r="E22" s="25" t="s">
        <v>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22"/>
      <c r="R22" s="14"/>
      <c r="S22" s="18"/>
    </row>
    <row r="23" spans="1:19" ht="17.25" hidden="1" customHeight="1">
      <c r="A23" s="13"/>
      <c r="B23" s="14"/>
      <c r="C23" s="14"/>
      <c r="D23" s="14"/>
      <c r="E23" s="25" t="s">
        <v>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2"/>
      <c r="Q23" s="22"/>
      <c r="R23" s="14"/>
      <c r="S23" s="18"/>
    </row>
    <row r="24" spans="1:19" ht="17.25" hidden="1" customHeight="1">
      <c r="A24" s="13"/>
      <c r="B24" s="14"/>
      <c r="C24" s="14"/>
      <c r="D24" s="14"/>
      <c r="E24" s="26" t="s">
        <v>4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  <c r="Q24" s="22"/>
      <c r="R24" s="14"/>
      <c r="S24" s="18"/>
    </row>
    <row r="25" spans="1:19" ht="17.2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15</v>
      </c>
      <c r="P25" s="14" t="s">
        <v>16</v>
      </c>
      <c r="Q25" s="14"/>
      <c r="R25" s="14"/>
      <c r="S25" s="18"/>
    </row>
    <row r="26" spans="1:19" ht="17.25" customHeight="1">
      <c r="A26" s="13"/>
      <c r="B26" s="14" t="s">
        <v>17</v>
      </c>
      <c r="C26" s="14"/>
      <c r="D26" s="14"/>
      <c r="E26" s="15" t="s">
        <v>18</v>
      </c>
      <c r="F26" s="27"/>
      <c r="G26" s="27"/>
      <c r="H26" s="27"/>
      <c r="I26" s="27"/>
      <c r="J26" s="17"/>
      <c r="K26" s="14"/>
      <c r="L26" s="14"/>
      <c r="M26" s="14"/>
      <c r="N26" s="14"/>
      <c r="O26" s="28" t="s">
        <v>19</v>
      </c>
      <c r="P26" s="29" t="s">
        <v>20</v>
      </c>
      <c r="Q26" s="30"/>
      <c r="R26" s="31"/>
      <c r="S26" s="18"/>
    </row>
    <row r="27" spans="1:19" ht="17.25" customHeight="1">
      <c r="A27" s="13"/>
      <c r="B27" s="14" t="s">
        <v>21</v>
      </c>
      <c r="C27" s="14"/>
      <c r="D27" s="14"/>
      <c r="E27" s="24"/>
      <c r="F27" s="14"/>
      <c r="G27" s="14"/>
      <c r="H27" s="14"/>
      <c r="I27" s="14"/>
      <c r="J27" s="20"/>
      <c r="K27" s="14"/>
      <c r="L27" s="14"/>
      <c r="M27" s="14"/>
      <c r="N27" s="14"/>
      <c r="O27" s="28"/>
      <c r="P27" s="29"/>
      <c r="Q27" s="30"/>
      <c r="R27" s="31"/>
      <c r="S27" s="18"/>
    </row>
    <row r="28" spans="1:19" ht="17.25" customHeight="1">
      <c r="A28" s="13"/>
      <c r="B28" s="14" t="s">
        <v>22</v>
      </c>
      <c r="C28" s="14"/>
      <c r="D28" s="14"/>
      <c r="E28" s="24" t="s">
        <v>4</v>
      </c>
      <c r="F28" s="14"/>
      <c r="G28" s="14"/>
      <c r="H28" s="14"/>
      <c r="I28" s="14"/>
      <c r="J28" s="20"/>
      <c r="K28" s="14"/>
      <c r="L28" s="14"/>
      <c r="M28" s="14"/>
      <c r="N28" s="14"/>
      <c r="O28" s="28"/>
      <c r="P28" s="29"/>
      <c r="Q28" s="30"/>
      <c r="R28" s="31"/>
      <c r="S28" s="18"/>
    </row>
    <row r="29" spans="1:19" ht="17.25" customHeight="1">
      <c r="A29" s="13"/>
      <c r="B29" s="14"/>
      <c r="C29" s="14"/>
      <c r="D29" s="14"/>
      <c r="E29" s="32"/>
      <c r="F29" s="33"/>
      <c r="G29" s="33"/>
      <c r="H29" s="33"/>
      <c r="I29" s="33"/>
      <c r="J29" s="34"/>
      <c r="K29" s="14"/>
      <c r="L29" s="14"/>
      <c r="M29" s="14"/>
      <c r="N29" s="14"/>
      <c r="O29" s="22"/>
      <c r="P29" s="22"/>
      <c r="Q29" s="22"/>
      <c r="R29" s="14"/>
      <c r="S29" s="18"/>
    </row>
    <row r="30" spans="1:19" ht="17.25" customHeight="1">
      <c r="A30" s="13"/>
      <c r="B30" s="14"/>
      <c r="C30" s="14"/>
      <c r="D30" s="14"/>
      <c r="E30" s="35" t="s">
        <v>23</v>
      </c>
      <c r="F30" s="14"/>
      <c r="G30" s="14" t="s">
        <v>24</v>
      </c>
      <c r="H30" s="14"/>
      <c r="I30" s="14"/>
      <c r="J30" s="14"/>
      <c r="K30" s="14"/>
      <c r="L30" s="14"/>
      <c r="M30" s="14"/>
      <c r="N30" s="14"/>
      <c r="O30" s="35" t="s">
        <v>25</v>
      </c>
      <c r="P30" s="22"/>
      <c r="Q30" s="22"/>
      <c r="R30" s="36"/>
      <c r="S30" s="18"/>
    </row>
    <row r="31" spans="1:19" ht="17.25" customHeight="1">
      <c r="A31" s="13"/>
      <c r="B31" s="14"/>
      <c r="C31" s="14"/>
      <c r="D31" s="14"/>
      <c r="E31" s="28"/>
      <c r="F31" s="14"/>
      <c r="G31" s="29"/>
      <c r="H31" s="37"/>
      <c r="I31" s="38"/>
      <c r="J31" s="14"/>
      <c r="K31" s="14"/>
      <c r="L31" s="14"/>
      <c r="M31" s="14"/>
      <c r="N31" s="14"/>
      <c r="O31" s="39" t="s">
        <v>26</v>
      </c>
      <c r="P31" s="22"/>
      <c r="Q31" s="22"/>
      <c r="R31" s="40"/>
      <c r="S31" s="18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27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28</v>
      </c>
      <c r="B34" s="49"/>
      <c r="C34" s="49"/>
      <c r="D34" s="50"/>
      <c r="E34" s="51" t="s">
        <v>29</v>
      </c>
      <c r="F34" s="50"/>
      <c r="G34" s="51" t="s">
        <v>30</v>
      </c>
      <c r="H34" s="49"/>
      <c r="I34" s="50"/>
      <c r="J34" s="51" t="s">
        <v>31</v>
      </c>
      <c r="K34" s="49"/>
      <c r="L34" s="51" t="s">
        <v>32</v>
      </c>
      <c r="M34" s="49"/>
      <c r="N34" s="49"/>
      <c r="O34" s="50"/>
      <c r="P34" s="51" t="s">
        <v>33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34</v>
      </c>
      <c r="F36" s="45"/>
      <c r="G36" s="45"/>
      <c r="H36" s="45"/>
      <c r="I36" s="45"/>
      <c r="J36" s="62" t="s">
        <v>35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36</v>
      </c>
      <c r="B37" s="64"/>
      <c r="C37" s="65" t="s">
        <v>37</v>
      </c>
      <c r="D37" s="66"/>
      <c r="E37" s="66"/>
      <c r="F37" s="67"/>
      <c r="G37" s="63" t="s">
        <v>38</v>
      </c>
      <c r="H37" s="68"/>
      <c r="I37" s="65" t="s">
        <v>39</v>
      </c>
      <c r="J37" s="66"/>
      <c r="K37" s="66"/>
      <c r="L37" s="63" t="s">
        <v>40</v>
      </c>
      <c r="M37" s="68"/>
      <c r="N37" s="65" t="s">
        <v>41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42</v>
      </c>
      <c r="C38" s="17"/>
      <c r="D38" s="71" t="s">
        <v>43</v>
      </c>
      <c r="E38" s="72">
        <f>SUMIF(Rozpocet!O5:O40,8,Rozpocet!I5:I40)</f>
        <v>0</v>
      </c>
      <c r="F38" s="73"/>
      <c r="G38" s="69">
        <v>8</v>
      </c>
      <c r="H38" s="74" t="s">
        <v>44</v>
      </c>
      <c r="I38" s="31"/>
      <c r="J38" s="75">
        <v>0</v>
      </c>
      <c r="K38" s="76"/>
      <c r="L38" s="69">
        <v>13</v>
      </c>
      <c r="M38" s="29" t="s">
        <v>45</v>
      </c>
      <c r="N38" s="37"/>
      <c r="O38" s="37"/>
      <c r="P38" s="77">
        <f>M49</f>
        <v>21</v>
      </c>
      <c r="Q38" s="78" t="s">
        <v>46</v>
      </c>
      <c r="R38" s="72">
        <v>0</v>
      </c>
      <c r="S38" s="73"/>
    </row>
    <row r="39" spans="1:19" ht="20.25" customHeight="1">
      <c r="A39" s="69">
        <v>2</v>
      </c>
      <c r="B39" s="79"/>
      <c r="C39" s="34"/>
      <c r="D39" s="71" t="s">
        <v>47</v>
      </c>
      <c r="E39" s="72">
        <f>SUMIF(Rozpocet!O10:O40,4,Rozpocet!I10:I40)</f>
        <v>0</v>
      </c>
      <c r="F39" s="73"/>
      <c r="G39" s="69">
        <v>9</v>
      </c>
      <c r="H39" s="14" t="s">
        <v>48</v>
      </c>
      <c r="I39" s="71"/>
      <c r="J39" s="75">
        <v>0</v>
      </c>
      <c r="K39" s="76"/>
      <c r="L39" s="69">
        <v>14</v>
      </c>
      <c r="M39" s="29" t="s">
        <v>49</v>
      </c>
      <c r="N39" s="37"/>
      <c r="O39" s="37"/>
      <c r="P39" s="77">
        <f>M49</f>
        <v>21</v>
      </c>
      <c r="Q39" s="78" t="s">
        <v>46</v>
      </c>
      <c r="R39" s="72">
        <v>0</v>
      </c>
      <c r="S39" s="73"/>
    </row>
    <row r="40" spans="1:19" ht="20.25" customHeight="1">
      <c r="A40" s="69">
        <v>3</v>
      </c>
      <c r="B40" s="70" t="s">
        <v>50</v>
      </c>
      <c r="C40" s="17"/>
      <c r="D40" s="71" t="s">
        <v>43</v>
      </c>
      <c r="E40" s="72">
        <f>SUMIF(Rozpocet!O11:O40,32,Rozpocet!I11:I40)</f>
        <v>0</v>
      </c>
      <c r="F40" s="73"/>
      <c r="G40" s="69">
        <v>10</v>
      </c>
      <c r="H40" s="74" t="s">
        <v>51</v>
      </c>
      <c r="I40" s="31"/>
      <c r="J40" s="75">
        <v>0</v>
      </c>
      <c r="K40" s="76"/>
      <c r="L40" s="69">
        <v>15</v>
      </c>
      <c r="M40" s="29" t="s">
        <v>52</v>
      </c>
      <c r="N40" s="37"/>
      <c r="O40" s="37"/>
      <c r="P40" s="77">
        <f>M49</f>
        <v>21</v>
      </c>
      <c r="Q40" s="78" t="s">
        <v>46</v>
      </c>
      <c r="R40" s="72">
        <v>0</v>
      </c>
      <c r="S40" s="73"/>
    </row>
    <row r="41" spans="1:19" ht="20.25" customHeight="1">
      <c r="A41" s="69">
        <v>4</v>
      </c>
      <c r="B41" s="79"/>
      <c r="C41" s="34"/>
      <c r="D41" s="71" t="s">
        <v>47</v>
      </c>
      <c r="E41" s="72">
        <f>SUMIF(Rozpocet!O12:O40,16,Rozpocet!I12:I40)+SUMIF(Rozpocet!O12:O40,128,Rozpocet!I12:I40)</f>
        <v>0</v>
      </c>
      <c r="F41" s="73"/>
      <c r="G41" s="69">
        <v>11</v>
      </c>
      <c r="H41" s="74"/>
      <c r="I41" s="31"/>
      <c r="J41" s="75">
        <v>0</v>
      </c>
      <c r="K41" s="76"/>
      <c r="L41" s="69">
        <v>16</v>
      </c>
      <c r="M41" s="29" t="s">
        <v>53</v>
      </c>
      <c r="N41" s="37"/>
      <c r="O41" s="37"/>
      <c r="P41" s="77">
        <f>M49</f>
        <v>21</v>
      </c>
      <c r="Q41" s="78" t="s">
        <v>46</v>
      </c>
      <c r="R41" s="72">
        <v>0</v>
      </c>
      <c r="S41" s="73"/>
    </row>
    <row r="42" spans="1:19" ht="20.25" customHeight="1">
      <c r="A42" s="69">
        <v>5</v>
      </c>
      <c r="B42" s="70" t="s">
        <v>54</v>
      </c>
      <c r="C42" s="17"/>
      <c r="D42" s="71" t="s">
        <v>43</v>
      </c>
      <c r="E42" s="72">
        <f>SUMIF(Rozpocet!O13:O40,256,Rozpocet!I13:I40)</f>
        <v>0</v>
      </c>
      <c r="F42" s="73"/>
      <c r="G42" s="80"/>
      <c r="H42" s="37"/>
      <c r="I42" s="31"/>
      <c r="J42" s="81"/>
      <c r="K42" s="76"/>
      <c r="L42" s="69">
        <v>17</v>
      </c>
      <c r="M42" s="29" t="s">
        <v>55</v>
      </c>
      <c r="N42" s="37"/>
      <c r="O42" s="37"/>
      <c r="P42" s="77">
        <f>M49</f>
        <v>21</v>
      </c>
      <c r="Q42" s="78" t="s">
        <v>46</v>
      </c>
      <c r="R42" s="72">
        <v>0</v>
      </c>
      <c r="S42" s="73"/>
    </row>
    <row r="43" spans="1:19" ht="20.25" customHeight="1">
      <c r="A43" s="69">
        <v>6</v>
      </c>
      <c r="B43" s="79"/>
      <c r="C43" s="34"/>
      <c r="D43" s="71" t="s">
        <v>47</v>
      </c>
      <c r="E43" s="72">
        <f>SUMIF(Rozpocet!O14:O40,64,Rozpocet!I14:I40)</f>
        <v>0</v>
      </c>
      <c r="F43" s="73"/>
      <c r="G43" s="80"/>
      <c r="H43" s="37"/>
      <c r="I43" s="31"/>
      <c r="J43" s="81"/>
      <c r="K43" s="76"/>
      <c r="L43" s="69">
        <v>18</v>
      </c>
      <c r="M43" s="74" t="s">
        <v>56</v>
      </c>
      <c r="N43" s="37"/>
      <c r="O43" s="37"/>
      <c r="P43" s="37"/>
      <c r="Q43" s="31"/>
      <c r="R43" s="72">
        <f>SUMIF(Rozpocet!O14:O40,1024,Rozpocet!I14:I40)</f>
        <v>0</v>
      </c>
      <c r="S43" s="73"/>
    </row>
    <row r="44" spans="1:19" ht="20.25" customHeight="1">
      <c r="A44" s="69">
        <v>7</v>
      </c>
      <c r="B44" s="82" t="s">
        <v>57</v>
      </c>
      <c r="C44" s="37"/>
      <c r="D44" s="31"/>
      <c r="E44" s="83">
        <f>SUM(E38:E43)</f>
        <v>0</v>
      </c>
      <c r="F44" s="47"/>
      <c r="G44" s="69">
        <v>12</v>
      </c>
      <c r="H44" s="82" t="s">
        <v>58</v>
      </c>
      <c r="I44" s="31"/>
      <c r="J44" s="84">
        <f>SUM(J38:J41)</f>
        <v>0</v>
      </c>
      <c r="K44" s="85"/>
      <c r="L44" s="69">
        <v>19</v>
      </c>
      <c r="M44" s="70" t="s">
        <v>59</v>
      </c>
      <c r="N44" s="27"/>
      <c r="O44" s="27"/>
      <c r="P44" s="27"/>
      <c r="Q44" s="86"/>
      <c r="R44" s="83">
        <v>0</v>
      </c>
      <c r="S44" s="47"/>
    </row>
    <row r="45" spans="1:19" ht="20.25" customHeight="1">
      <c r="A45" s="87">
        <v>20</v>
      </c>
      <c r="B45" s="88" t="s">
        <v>60</v>
      </c>
      <c r="C45" s="89"/>
      <c r="D45" s="90"/>
      <c r="E45" s="91">
        <f>SUMIF(Rozpocet!O14:O40,512,Rozpocet!I14:I40)</f>
        <v>0</v>
      </c>
      <c r="F45" s="43"/>
      <c r="G45" s="87">
        <v>21</v>
      </c>
      <c r="H45" s="88" t="s">
        <v>61</v>
      </c>
      <c r="I45" s="90"/>
      <c r="J45" s="92">
        <v>0</v>
      </c>
      <c r="K45" s="93">
        <f>M49</f>
        <v>21</v>
      </c>
      <c r="L45" s="87">
        <v>22</v>
      </c>
      <c r="M45" s="88" t="s">
        <v>62</v>
      </c>
      <c r="N45" s="89"/>
      <c r="O45" s="89"/>
      <c r="P45" s="89"/>
      <c r="Q45" s="90"/>
      <c r="R45" s="91">
        <f>SUMIF(Rozpocet!O14:O40,"&lt;4",Rozpocet!I14:I40)+SUMIF(Rozpocet!O14:O40,"&gt;1024",Rozpocet!I14:I40)</f>
        <v>0</v>
      </c>
      <c r="S45" s="43"/>
    </row>
    <row r="46" spans="1:19" ht="20.25" customHeight="1">
      <c r="A46" s="94" t="s">
        <v>21</v>
      </c>
      <c r="B46" s="11"/>
      <c r="C46" s="11"/>
      <c r="D46" s="11"/>
      <c r="E46" s="11"/>
      <c r="F46" s="95"/>
      <c r="G46" s="96"/>
      <c r="H46" s="11"/>
      <c r="I46" s="11"/>
      <c r="J46" s="11"/>
      <c r="K46" s="11"/>
      <c r="L46" s="63" t="s">
        <v>63</v>
      </c>
      <c r="M46" s="50"/>
      <c r="N46" s="65" t="s">
        <v>64</v>
      </c>
      <c r="O46" s="49"/>
      <c r="P46" s="49"/>
      <c r="Q46" s="49"/>
      <c r="R46" s="49"/>
      <c r="S46" s="52"/>
    </row>
    <row r="47" spans="1:19" ht="20.25" customHeight="1">
      <c r="A47" s="13"/>
      <c r="B47" s="14"/>
      <c r="C47" s="14"/>
      <c r="D47" s="14"/>
      <c r="E47" s="14"/>
      <c r="F47" s="20"/>
      <c r="G47" s="97"/>
      <c r="H47" s="14"/>
      <c r="I47" s="14"/>
      <c r="J47" s="14"/>
      <c r="K47" s="14"/>
      <c r="L47" s="69">
        <v>23</v>
      </c>
      <c r="M47" s="74" t="s">
        <v>65</v>
      </c>
      <c r="N47" s="37"/>
      <c r="O47" s="37"/>
      <c r="P47" s="37"/>
      <c r="Q47" s="73"/>
      <c r="R47" s="83">
        <f>ROUND(E44+J44+R44+E45+J45+R45,2)</f>
        <v>0</v>
      </c>
      <c r="S47" s="98">
        <f>E44+J44+R44+E45+J45+R45</f>
        <v>0</v>
      </c>
    </row>
    <row r="48" spans="1:19" ht="20.25" customHeight="1">
      <c r="A48" s="99" t="s">
        <v>66</v>
      </c>
      <c r="B48" s="33"/>
      <c r="C48" s="33"/>
      <c r="D48" s="33"/>
      <c r="E48" s="33"/>
      <c r="F48" s="34"/>
      <c r="G48" s="100" t="s">
        <v>67</v>
      </c>
      <c r="H48" s="33"/>
      <c r="I48" s="33"/>
      <c r="J48" s="33"/>
      <c r="K48" s="33"/>
      <c r="L48" s="69">
        <v>24</v>
      </c>
      <c r="M48" s="101">
        <v>15</v>
      </c>
      <c r="N48" s="34" t="s">
        <v>46</v>
      </c>
      <c r="O48" s="102">
        <f>R47-O49</f>
        <v>0</v>
      </c>
      <c r="P48" s="37" t="s">
        <v>68</v>
      </c>
      <c r="Q48" s="31"/>
      <c r="R48" s="103">
        <f>ROUNDUP(O48*M48/100,1)</f>
        <v>0</v>
      </c>
      <c r="S48" s="104">
        <f>O48*M48/100</f>
        <v>0</v>
      </c>
    </row>
    <row r="49" spans="1:19" ht="20.25" customHeight="1">
      <c r="A49" s="105" t="s">
        <v>17</v>
      </c>
      <c r="B49" s="27"/>
      <c r="C49" s="27"/>
      <c r="D49" s="27"/>
      <c r="E49" s="27"/>
      <c r="F49" s="17"/>
      <c r="G49" s="106"/>
      <c r="H49" s="27"/>
      <c r="I49" s="27"/>
      <c r="J49" s="27"/>
      <c r="K49" s="27"/>
      <c r="L49" s="69">
        <v>25</v>
      </c>
      <c r="M49" s="107">
        <v>21</v>
      </c>
      <c r="N49" s="31" t="s">
        <v>46</v>
      </c>
      <c r="O49" s="102">
        <f>ROUND(SUMIF(Rozpocet!N14:N40,M49,Rozpocet!I14:I40)+SUMIF(P38:P42,M49,R38:R42)+IF(K45=M49,J45,0),2)</f>
        <v>0</v>
      </c>
      <c r="P49" s="37" t="s">
        <v>68</v>
      </c>
      <c r="Q49" s="31"/>
      <c r="R49" s="72">
        <f>ROUNDUP(O49*M49/100,1)</f>
        <v>0</v>
      </c>
      <c r="S49" s="108">
        <f>O49*M49/100</f>
        <v>0</v>
      </c>
    </row>
    <row r="50" spans="1:19" ht="20.25" customHeight="1">
      <c r="A50" s="13"/>
      <c r="B50" s="14"/>
      <c r="C50" s="14"/>
      <c r="D50" s="14"/>
      <c r="E50" s="14"/>
      <c r="F50" s="20"/>
      <c r="G50" s="97"/>
      <c r="H50" s="14"/>
      <c r="I50" s="14"/>
      <c r="J50" s="14"/>
      <c r="K50" s="14"/>
      <c r="L50" s="87">
        <v>26</v>
      </c>
      <c r="M50" s="109" t="s">
        <v>69</v>
      </c>
      <c r="N50" s="89"/>
      <c r="O50" s="89"/>
      <c r="P50" s="89"/>
      <c r="Q50" s="110"/>
      <c r="R50" s="111">
        <f>R47+R48+R49</f>
        <v>0</v>
      </c>
      <c r="S50" s="112"/>
    </row>
    <row r="51" spans="1:19" ht="20.25" customHeight="1">
      <c r="A51" s="99" t="s">
        <v>66</v>
      </c>
      <c r="B51" s="33"/>
      <c r="C51" s="33"/>
      <c r="D51" s="33"/>
      <c r="E51" s="33"/>
      <c r="F51" s="34"/>
      <c r="G51" s="100" t="s">
        <v>67</v>
      </c>
      <c r="H51" s="33"/>
      <c r="I51" s="33"/>
      <c r="J51" s="33"/>
      <c r="K51" s="33"/>
      <c r="L51" s="63" t="s">
        <v>70</v>
      </c>
      <c r="M51" s="50"/>
      <c r="N51" s="65" t="s">
        <v>71</v>
      </c>
      <c r="O51" s="49"/>
      <c r="P51" s="49"/>
      <c r="Q51" s="49"/>
      <c r="R51" s="113"/>
      <c r="S51" s="52"/>
    </row>
    <row r="52" spans="1:19" ht="20.25" customHeight="1">
      <c r="A52" s="105" t="s">
        <v>22</v>
      </c>
      <c r="B52" s="27"/>
      <c r="C52" s="27"/>
      <c r="D52" s="27"/>
      <c r="E52" s="27"/>
      <c r="F52" s="17"/>
      <c r="G52" s="106"/>
      <c r="H52" s="27"/>
      <c r="I52" s="27"/>
      <c r="J52" s="27"/>
      <c r="K52" s="27"/>
      <c r="L52" s="69">
        <v>27</v>
      </c>
      <c r="M52" s="74" t="s">
        <v>72</v>
      </c>
      <c r="N52" s="37"/>
      <c r="O52" s="37"/>
      <c r="P52" s="37"/>
      <c r="Q52" s="31"/>
      <c r="R52" s="72">
        <v>0</v>
      </c>
      <c r="S52" s="73"/>
    </row>
    <row r="53" spans="1:19" ht="20.25" customHeight="1">
      <c r="A53" s="13"/>
      <c r="B53" s="14"/>
      <c r="C53" s="14"/>
      <c r="D53" s="14"/>
      <c r="E53" s="14"/>
      <c r="F53" s="20"/>
      <c r="G53" s="97"/>
      <c r="H53" s="14"/>
      <c r="I53" s="14"/>
      <c r="J53" s="14"/>
      <c r="K53" s="14"/>
      <c r="L53" s="69">
        <v>28</v>
      </c>
      <c r="M53" s="74" t="s">
        <v>73</v>
      </c>
      <c r="N53" s="37"/>
      <c r="O53" s="37"/>
      <c r="P53" s="37"/>
      <c r="Q53" s="31"/>
      <c r="R53" s="72">
        <v>0</v>
      </c>
      <c r="S53" s="73"/>
    </row>
    <row r="54" spans="1:19" ht="20.25" customHeight="1">
      <c r="A54" s="114" t="s">
        <v>66</v>
      </c>
      <c r="B54" s="42"/>
      <c r="C54" s="42"/>
      <c r="D54" s="42"/>
      <c r="E54" s="42"/>
      <c r="F54" s="115"/>
      <c r="G54" s="116" t="s">
        <v>67</v>
      </c>
      <c r="H54" s="42"/>
      <c r="I54" s="42"/>
      <c r="J54" s="42"/>
      <c r="K54" s="42"/>
      <c r="L54" s="87">
        <v>29</v>
      </c>
      <c r="M54" s="88" t="s">
        <v>74</v>
      </c>
      <c r="N54" s="89"/>
      <c r="O54" s="89"/>
      <c r="P54" s="89"/>
      <c r="Q54" s="90"/>
      <c r="R54" s="56">
        <v>0</v>
      </c>
      <c r="S54" s="117"/>
    </row>
  </sheetData>
  <mergeCells count="4">
    <mergeCell ref="E5:J5"/>
    <mergeCell ref="E7:J7"/>
    <mergeCell ref="E9:J9"/>
    <mergeCell ref="P9:R9"/>
  </mergeCells>
  <printOptions verticalCentered="1"/>
  <pageMargins left="0.59055119752883911" right="0.59055119752883911" top="0.90551179647445679" bottom="0.90551179647445679" header="0" footer="0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pane ySplit="13" topLeftCell="A14" activePane="bottomLeft" state="frozenSplit"/>
      <selection pane="bottomLeft"/>
    </sheetView>
  </sheetViews>
  <sheetFormatPr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118" t="s">
        <v>75</v>
      </c>
      <c r="B1" s="119"/>
      <c r="C1" s="119"/>
      <c r="D1" s="119"/>
      <c r="E1" s="119"/>
    </row>
    <row r="2" spans="1:5" ht="12" customHeight="1">
      <c r="A2" s="120" t="s">
        <v>76</v>
      </c>
      <c r="B2" s="121" t="str">
        <f>'Krycí list'!E5</f>
        <v>Oprava střešní krytiny objektu KTV Harcov</v>
      </c>
      <c r="C2" s="122"/>
      <c r="D2" s="122"/>
      <c r="E2" s="122"/>
    </row>
    <row r="3" spans="1:5" ht="12" customHeight="1">
      <c r="A3" s="120" t="s">
        <v>77</v>
      </c>
      <c r="B3" s="121" t="str">
        <f>'Krycí list'!E7</f>
        <v xml:space="preserve"> </v>
      </c>
      <c r="C3" s="123"/>
      <c r="D3" s="121"/>
      <c r="E3" s="124"/>
    </row>
    <row r="4" spans="1:5" ht="12" customHeight="1">
      <c r="A4" s="120" t="s">
        <v>78</v>
      </c>
      <c r="B4" s="121" t="str">
        <f>'Krycí list'!E9</f>
        <v xml:space="preserve"> </v>
      </c>
      <c r="C4" s="123"/>
      <c r="D4" s="121"/>
      <c r="E4" s="124"/>
    </row>
    <row r="5" spans="1:5" ht="12" customHeight="1">
      <c r="A5" s="121" t="s">
        <v>79</v>
      </c>
      <c r="B5" s="121" t="str">
        <f>'Krycí list'!P5</f>
        <v xml:space="preserve"> </v>
      </c>
      <c r="C5" s="123"/>
      <c r="D5" s="121"/>
      <c r="E5" s="124"/>
    </row>
    <row r="6" spans="1:5" ht="6" customHeight="1">
      <c r="A6" s="121"/>
      <c r="B6" s="121"/>
      <c r="C6" s="123"/>
      <c r="D6" s="121"/>
      <c r="E6" s="124"/>
    </row>
    <row r="7" spans="1:5" ht="12" customHeight="1">
      <c r="A7" s="121" t="s">
        <v>80</v>
      </c>
      <c r="B7" s="121" t="str">
        <f>'Krycí list'!E26</f>
        <v>Technická Univerzita v Liberci</v>
      </c>
      <c r="C7" s="123"/>
      <c r="D7" s="121"/>
      <c r="E7" s="124"/>
    </row>
    <row r="8" spans="1:5" ht="12" customHeight="1">
      <c r="A8" s="121" t="s">
        <v>81</v>
      </c>
      <c r="B8" s="121" t="str">
        <f>'Krycí list'!E28</f>
        <v xml:space="preserve"> </v>
      </c>
      <c r="C8" s="123"/>
      <c r="D8" s="121"/>
      <c r="E8" s="124"/>
    </row>
    <row r="9" spans="1:5" ht="12" customHeight="1">
      <c r="A9" s="121" t="s">
        <v>82</v>
      </c>
      <c r="B9" s="121" t="s">
        <v>26</v>
      </c>
      <c r="C9" s="123"/>
      <c r="D9" s="121"/>
      <c r="E9" s="124"/>
    </row>
    <row r="10" spans="1:5" ht="6" customHeight="1">
      <c r="A10" s="119"/>
      <c r="B10" s="119"/>
      <c r="C10" s="119"/>
      <c r="D10" s="119"/>
      <c r="E10" s="119"/>
    </row>
    <row r="11" spans="1:5" ht="12" customHeight="1">
      <c r="A11" s="125" t="s">
        <v>83</v>
      </c>
      <c r="B11" s="126" t="s">
        <v>84</v>
      </c>
      <c r="C11" s="127" t="s">
        <v>85</v>
      </c>
      <c r="D11" s="128" t="s">
        <v>86</v>
      </c>
      <c r="E11" s="127" t="s">
        <v>87</v>
      </c>
    </row>
    <row r="12" spans="1:5" ht="12" customHeight="1">
      <c r="A12" s="129">
        <v>1</v>
      </c>
      <c r="B12" s="130">
        <v>2</v>
      </c>
      <c r="C12" s="131">
        <v>3</v>
      </c>
      <c r="D12" s="132">
        <v>4</v>
      </c>
      <c r="E12" s="131">
        <v>5</v>
      </c>
    </row>
    <row r="13" spans="1:5" ht="3.75" customHeight="1">
      <c r="A13" s="133"/>
      <c r="B13" s="134"/>
      <c r="C13" s="134"/>
      <c r="D13" s="134"/>
      <c r="E13" s="135"/>
    </row>
    <row r="14" spans="1:5" s="136" customFormat="1" ht="12.75" customHeight="1">
      <c r="A14" s="137" t="str">
        <f>Rozpocet!D14</f>
        <v>HSV</v>
      </c>
      <c r="B14" s="138" t="str">
        <f>Rozpocet!E14</f>
        <v>Práce a dodávky HSV</v>
      </c>
      <c r="C14" s="139">
        <f>Rozpocet!I14</f>
        <v>0</v>
      </c>
      <c r="D14" s="140">
        <f>Rozpocet!K14</f>
        <v>0</v>
      </c>
      <c r="E14" s="140">
        <f>Rozpocet!M14</f>
        <v>0</v>
      </c>
    </row>
    <row r="15" spans="1:5" s="136" customFormat="1" ht="12.75" customHeight="1">
      <c r="A15" s="141" t="str">
        <f>Rozpocet!D15</f>
        <v>9</v>
      </c>
      <c r="B15" s="142" t="str">
        <f>Rozpocet!E15</f>
        <v>Ostatní konstrukce a práce-bourání</v>
      </c>
      <c r="C15" s="143">
        <f>Rozpocet!I15</f>
        <v>0</v>
      </c>
      <c r="D15" s="144">
        <f>Rozpocet!K15</f>
        <v>0</v>
      </c>
      <c r="E15" s="144">
        <f>Rozpocet!M15</f>
        <v>0</v>
      </c>
    </row>
    <row r="16" spans="1:5" s="136" customFormat="1" ht="12.75" customHeight="1">
      <c r="A16" s="145" t="str">
        <f>Rozpocet!D16</f>
        <v>99</v>
      </c>
      <c r="B16" s="146" t="str">
        <f>Rozpocet!E16</f>
        <v>Přesun hmot</v>
      </c>
      <c r="C16" s="147">
        <f>Rozpocet!I16</f>
        <v>0</v>
      </c>
      <c r="D16" s="148">
        <f>Rozpocet!K16</f>
        <v>0</v>
      </c>
      <c r="E16" s="148">
        <f>Rozpocet!M16</f>
        <v>0</v>
      </c>
    </row>
    <row r="17" spans="1:5" s="136" customFormat="1" ht="12.75" customHeight="1">
      <c r="A17" s="137" t="str">
        <f>Rozpocet!D18</f>
        <v>PSV</v>
      </c>
      <c r="B17" s="138" t="str">
        <f>Rozpocet!E18</f>
        <v>Práce a dodávky PSV</v>
      </c>
      <c r="C17" s="139">
        <f>Rozpocet!I18</f>
        <v>0</v>
      </c>
      <c r="D17" s="140">
        <f>Rozpocet!K18</f>
        <v>8.7249300000000005</v>
      </c>
      <c r="E17" s="140">
        <f>Rozpocet!M18</f>
        <v>0.49004999999999999</v>
      </c>
    </row>
    <row r="18" spans="1:5" s="136" customFormat="1" ht="12.75" customHeight="1">
      <c r="A18" s="141" t="str">
        <f>Rozpocet!D19</f>
        <v>712</v>
      </c>
      <c r="B18" s="142" t="str">
        <f>Rozpocet!E19</f>
        <v>Povlakové krytiny</v>
      </c>
      <c r="C18" s="143">
        <f>Rozpocet!I19</f>
        <v>0</v>
      </c>
      <c r="D18" s="144">
        <f>Rozpocet!K19</f>
        <v>8.3707200000000004</v>
      </c>
      <c r="E18" s="144">
        <f>Rozpocet!M19</f>
        <v>0</v>
      </c>
    </row>
    <row r="19" spans="1:5" s="136" customFormat="1" ht="12.75" customHeight="1">
      <c r="A19" s="141" t="str">
        <f>Rozpocet!D29</f>
        <v>743</v>
      </c>
      <c r="B19" s="142" t="str">
        <f>Rozpocet!E29</f>
        <v>Elektromontáže - hrubá montáž</v>
      </c>
      <c r="C19" s="143">
        <f>Rozpocet!I29</f>
        <v>0</v>
      </c>
      <c r="D19" s="144">
        <f>Rozpocet!K29</f>
        <v>0</v>
      </c>
      <c r="E19" s="144">
        <f>Rozpocet!M29</f>
        <v>0</v>
      </c>
    </row>
    <row r="20" spans="1:5" s="136" customFormat="1" ht="12.75" customHeight="1">
      <c r="A20" s="141" t="str">
        <f>Rozpocet!D31</f>
        <v>764</v>
      </c>
      <c r="B20" s="142" t="str">
        <f>Rozpocet!E31</f>
        <v>Konstrukce klempířské</v>
      </c>
      <c r="C20" s="143">
        <f>Rozpocet!I31</f>
        <v>0</v>
      </c>
      <c r="D20" s="144">
        <f>Rozpocet!K31</f>
        <v>0.35420999999999997</v>
      </c>
      <c r="E20" s="144">
        <f>Rozpocet!M31</f>
        <v>0.49004999999999999</v>
      </c>
    </row>
    <row r="21" spans="1:5" s="136" customFormat="1" ht="12.75" customHeight="1">
      <c r="A21" s="137" t="str">
        <f>Rozpocet!D37</f>
        <v>M</v>
      </c>
      <c r="B21" s="138" t="str">
        <f>Rozpocet!E37</f>
        <v>Práce a dodávky M</v>
      </c>
      <c r="C21" s="139">
        <f>Rozpocet!I37</f>
        <v>0</v>
      </c>
      <c r="D21" s="140">
        <f>Rozpocet!K37</f>
        <v>0</v>
      </c>
      <c r="E21" s="140">
        <f>Rozpocet!M37</f>
        <v>0</v>
      </c>
    </row>
    <row r="22" spans="1:5" s="136" customFormat="1" ht="12.75" customHeight="1">
      <c r="A22" s="141" t="str">
        <f>Rozpocet!D38</f>
        <v>58-M</v>
      </c>
      <c r="B22" s="142" t="str">
        <f>Rozpocet!E38</f>
        <v>Revize vyhrazených technických zařízení</v>
      </c>
      <c r="C22" s="143">
        <f>Rozpocet!I38</f>
        <v>0</v>
      </c>
      <c r="D22" s="144">
        <f>Rozpocet!K38</f>
        <v>0</v>
      </c>
      <c r="E22" s="144">
        <f>Rozpocet!M38</f>
        <v>0</v>
      </c>
    </row>
    <row r="23" spans="1:5" s="149" customFormat="1" ht="12.75" customHeight="1">
      <c r="B23" s="150" t="s">
        <v>88</v>
      </c>
      <c r="C23" s="151">
        <f>Rozpocet!I40</f>
        <v>0</v>
      </c>
      <c r="D23" s="152">
        <f>Rozpocet!K40</f>
        <v>8.7249300000000005</v>
      </c>
      <c r="E23" s="152">
        <f>Rozpocet!M40</f>
        <v>0.49004999999999999</v>
      </c>
    </row>
  </sheetData>
  <printOptions horizontalCentered="1"/>
  <pageMargins left="1.1023621559143066" right="1.1023621559143066" top="0.78740155696868896" bottom="0.78740155696868896" header="0" footer="0"/>
  <pageSetup paperSize="9" scale="97" fitToHeight="99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0"/>
  <sheetViews>
    <sheetView showGridLines="0" tabSelected="1" workbookViewId="0">
      <pane ySplit="13" topLeftCell="A14" activePane="bottomLeft" state="frozenSplit"/>
      <selection pane="bottomLeft" activeCell="H32" sqref="H32:H39"/>
    </sheetView>
  </sheetViews>
  <sheetFormatPr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4.7109375" style="2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9" width="9.140625" style="2" hidden="1" customWidth="1"/>
    <col min="20" max="20" width="0" style="2" hidden="1" customWidth="1"/>
    <col min="21" max="16384" width="9.140625" style="2"/>
  </cols>
  <sheetData>
    <row r="1" spans="1:21" ht="18" customHeight="1">
      <c r="A1" s="118" t="s">
        <v>89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54"/>
      <c r="Q1" s="153"/>
      <c r="R1" s="153"/>
      <c r="S1" s="153"/>
      <c r="T1" s="153"/>
    </row>
    <row r="2" spans="1:21" ht="11.25" customHeight="1">
      <c r="A2" s="120" t="s">
        <v>76</v>
      </c>
      <c r="B2" s="121"/>
      <c r="C2" s="121" t="str">
        <f>'Krycí list'!E5</f>
        <v>Oprava střešní krytiny objektu KTV Harcov</v>
      </c>
      <c r="D2" s="121"/>
      <c r="E2" s="121"/>
      <c r="F2" s="121"/>
      <c r="G2" s="121"/>
      <c r="H2" s="121"/>
      <c r="I2" s="121"/>
      <c r="J2" s="121"/>
      <c r="K2" s="121"/>
      <c r="L2" s="153"/>
      <c r="M2" s="153"/>
      <c r="N2" s="153"/>
      <c r="O2" s="154"/>
      <c r="P2" s="154"/>
      <c r="Q2" s="153"/>
      <c r="R2" s="153"/>
      <c r="S2" s="153"/>
      <c r="T2" s="153"/>
    </row>
    <row r="3" spans="1:21" ht="11.25" customHeight="1">
      <c r="A3" s="120" t="s">
        <v>77</v>
      </c>
      <c r="B3" s="121"/>
      <c r="C3" s="121" t="str">
        <f>'Krycí list'!E7</f>
        <v xml:space="preserve"> </v>
      </c>
      <c r="D3" s="121"/>
      <c r="E3" s="121"/>
      <c r="F3" s="121"/>
      <c r="G3" s="121"/>
      <c r="H3" s="121"/>
      <c r="I3" s="121"/>
      <c r="J3" s="121"/>
      <c r="K3" s="121"/>
      <c r="L3" s="153"/>
      <c r="M3" s="153"/>
      <c r="N3" s="153"/>
      <c r="O3" s="154"/>
      <c r="P3" s="154"/>
      <c r="Q3" s="153"/>
      <c r="R3" s="153"/>
      <c r="S3" s="153"/>
      <c r="T3" s="153"/>
    </row>
    <row r="4" spans="1:21" ht="11.25" customHeight="1">
      <c r="A4" s="120" t="s">
        <v>78</v>
      </c>
      <c r="B4" s="121"/>
      <c r="C4" s="121" t="str">
        <f>'Krycí list'!E9</f>
        <v xml:space="preserve"> </v>
      </c>
      <c r="D4" s="121"/>
      <c r="E4" s="121"/>
      <c r="F4" s="121"/>
      <c r="G4" s="121"/>
      <c r="H4" s="121"/>
      <c r="I4" s="121"/>
      <c r="J4" s="121"/>
      <c r="K4" s="121"/>
      <c r="L4" s="153"/>
      <c r="M4" s="153"/>
      <c r="N4" s="153"/>
      <c r="O4" s="154"/>
      <c r="P4" s="154"/>
      <c r="Q4" s="153"/>
      <c r="R4" s="153"/>
      <c r="S4" s="153"/>
      <c r="T4" s="153"/>
    </row>
    <row r="5" spans="1:21" ht="11.25" customHeight="1">
      <c r="A5" s="121" t="s">
        <v>90</v>
      </c>
      <c r="B5" s="121"/>
      <c r="C5" s="121" t="str">
        <f>'Krycí list'!P5</f>
        <v xml:space="preserve"> </v>
      </c>
      <c r="D5" s="121"/>
      <c r="E5" s="121"/>
      <c r="F5" s="121"/>
      <c r="G5" s="121"/>
      <c r="H5" s="121"/>
      <c r="I5" s="121"/>
      <c r="J5" s="121"/>
      <c r="K5" s="121"/>
      <c r="L5" s="153"/>
      <c r="M5" s="153"/>
      <c r="N5" s="153"/>
      <c r="O5" s="154"/>
      <c r="P5" s="154"/>
      <c r="Q5" s="153"/>
      <c r="R5" s="153"/>
      <c r="S5" s="153"/>
      <c r="T5" s="153"/>
    </row>
    <row r="6" spans="1:21" ht="6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53"/>
      <c r="M6" s="153"/>
      <c r="N6" s="153"/>
      <c r="O6" s="154"/>
      <c r="P6" s="154"/>
      <c r="Q6" s="153"/>
      <c r="R6" s="153"/>
      <c r="S6" s="153"/>
      <c r="T6" s="153"/>
    </row>
    <row r="7" spans="1:21" ht="11.25" customHeight="1">
      <c r="A7" s="121" t="s">
        <v>80</v>
      </c>
      <c r="B7" s="121"/>
      <c r="C7" s="121" t="str">
        <f>'Krycí list'!E26</f>
        <v>Technická Univerzita v Liberci</v>
      </c>
      <c r="D7" s="121"/>
      <c r="E7" s="121"/>
      <c r="F7" s="121"/>
      <c r="G7" s="121"/>
      <c r="H7" s="121"/>
      <c r="I7" s="121"/>
      <c r="J7" s="121"/>
      <c r="K7" s="121"/>
      <c r="L7" s="153"/>
      <c r="M7" s="153"/>
      <c r="N7" s="153"/>
      <c r="O7" s="154"/>
      <c r="P7" s="154"/>
      <c r="Q7" s="153"/>
      <c r="R7" s="153"/>
      <c r="S7" s="153"/>
      <c r="T7" s="153"/>
    </row>
    <row r="8" spans="1:21" ht="11.25" customHeight="1">
      <c r="A8" s="121" t="s">
        <v>81</v>
      </c>
      <c r="B8" s="121"/>
      <c r="C8" s="121" t="str">
        <f>'Krycí list'!E28</f>
        <v xml:space="preserve"> </v>
      </c>
      <c r="D8" s="121"/>
      <c r="E8" s="121"/>
      <c r="F8" s="121"/>
      <c r="G8" s="121"/>
      <c r="H8" s="121"/>
      <c r="I8" s="121"/>
      <c r="J8" s="121"/>
      <c r="K8" s="121"/>
      <c r="L8" s="153"/>
      <c r="M8" s="153"/>
      <c r="N8" s="153"/>
      <c r="O8" s="154"/>
      <c r="P8" s="154"/>
      <c r="Q8" s="153"/>
      <c r="R8" s="153"/>
      <c r="S8" s="153"/>
      <c r="T8" s="153"/>
    </row>
    <row r="9" spans="1:21" ht="11.25" customHeight="1">
      <c r="A9" s="121" t="s">
        <v>82</v>
      </c>
      <c r="B9" s="121"/>
      <c r="C9" s="121" t="s">
        <v>26</v>
      </c>
      <c r="D9" s="121"/>
      <c r="E9" s="121"/>
      <c r="F9" s="121"/>
      <c r="G9" s="121"/>
      <c r="H9" s="121"/>
      <c r="I9" s="121"/>
      <c r="J9" s="121"/>
      <c r="K9" s="121"/>
      <c r="L9" s="153"/>
      <c r="M9" s="153"/>
      <c r="N9" s="153"/>
      <c r="O9" s="154"/>
      <c r="P9" s="154"/>
      <c r="Q9" s="153"/>
      <c r="R9" s="153"/>
      <c r="S9" s="153"/>
      <c r="T9" s="153"/>
    </row>
    <row r="10" spans="1:21" ht="5.2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154"/>
      <c r="Q10" s="153"/>
      <c r="R10" s="153"/>
      <c r="S10" s="153"/>
      <c r="T10" s="153"/>
    </row>
    <row r="11" spans="1:21" ht="21.75" customHeight="1">
      <c r="A11" s="125" t="s">
        <v>91</v>
      </c>
      <c r="B11" s="126" t="s">
        <v>92</v>
      </c>
      <c r="C11" s="126" t="s">
        <v>93</v>
      </c>
      <c r="D11" s="126" t="s">
        <v>94</v>
      </c>
      <c r="E11" s="126" t="s">
        <v>84</v>
      </c>
      <c r="F11" s="126" t="s">
        <v>95</v>
      </c>
      <c r="G11" s="126" t="s">
        <v>96</v>
      </c>
      <c r="H11" s="126" t="s">
        <v>97</v>
      </c>
      <c r="I11" s="126" t="s">
        <v>85</v>
      </c>
      <c r="J11" s="126" t="s">
        <v>98</v>
      </c>
      <c r="K11" s="126" t="s">
        <v>86</v>
      </c>
      <c r="L11" s="126" t="s">
        <v>99</v>
      </c>
      <c r="M11" s="126" t="s">
        <v>100</v>
      </c>
      <c r="N11" s="126" t="s">
        <v>101</v>
      </c>
      <c r="O11" s="155" t="s">
        <v>102</v>
      </c>
      <c r="P11" s="156" t="s">
        <v>103</v>
      </c>
      <c r="Q11" s="126"/>
      <c r="R11" s="126"/>
      <c r="S11" s="126"/>
      <c r="T11" s="157" t="s">
        <v>104</v>
      </c>
      <c r="U11" s="158"/>
    </row>
    <row r="12" spans="1:21" ht="11.25" customHeight="1">
      <c r="A12" s="129">
        <v>1</v>
      </c>
      <c r="B12" s="130">
        <v>2</v>
      </c>
      <c r="C12" s="130">
        <v>3</v>
      </c>
      <c r="D12" s="130">
        <v>4</v>
      </c>
      <c r="E12" s="130">
        <v>5</v>
      </c>
      <c r="F12" s="130">
        <v>6</v>
      </c>
      <c r="G12" s="130">
        <v>7</v>
      </c>
      <c r="H12" s="130">
        <v>8</v>
      </c>
      <c r="I12" s="130">
        <v>9</v>
      </c>
      <c r="J12" s="130"/>
      <c r="K12" s="130"/>
      <c r="L12" s="130"/>
      <c r="M12" s="130"/>
      <c r="N12" s="130">
        <v>10</v>
      </c>
      <c r="O12" s="159">
        <v>11</v>
      </c>
      <c r="P12" s="160">
        <v>12</v>
      </c>
      <c r="Q12" s="130"/>
      <c r="R12" s="130"/>
      <c r="S12" s="130"/>
      <c r="T12" s="161">
        <v>11</v>
      </c>
      <c r="U12" s="158"/>
    </row>
    <row r="13" spans="1:21" ht="3.75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62"/>
      <c r="Q13" s="153"/>
      <c r="R13" s="153"/>
      <c r="S13" s="153"/>
      <c r="T13" s="153"/>
    </row>
    <row r="14" spans="1:21" s="136" customFormat="1" ht="12.75" customHeight="1">
      <c r="A14" s="163"/>
      <c r="B14" s="164" t="s">
        <v>63</v>
      </c>
      <c r="C14" s="163"/>
      <c r="D14" s="163" t="s">
        <v>42</v>
      </c>
      <c r="E14" s="163" t="s">
        <v>105</v>
      </c>
      <c r="F14" s="163"/>
      <c r="G14" s="163"/>
      <c r="H14" s="163"/>
      <c r="I14" s="165">
        <f>I15</f>
        <v>0</v>
      </c>
      <c r="J14" s="163"/>
      <c r="K14" s="166">
        <f>K15</f>
        <v>0</v>
      </c>
      <c r="L14" s="163"/>
      <c r="M14" s="166">
        <f>M15</f>
        <v>0</v>
      </c>
      <c r="N14" s="163"/>
      <c r="P14" s="138" t="s">
        <v>106</v>
      </c>
    </row>
    <row r="15" spans="1:21" s="136" customFormat="1" ht="12.75" customHeight="1">
      <c r="B15" s="141" t="s">
        <v>63</v>
      </c>
      <c r="D15" s="142" t="s">
        <v>107</v>
      </c>
      <c r="E15" s="142" t="s">
        <v>108</v>
      </c>
      <c r="I15" s="143">
        <f>I16</f>
        <v>0</v>
      </c>
      <c r="K15" s="144">
        <f>K16</f>
        <v>0</v>
      </c>
      <c r="M15" s="144">
        <f>M16</f>
        <v>0</v>
      </c>
      <c r="P15" s="142" t="s">
        <v>109</v>
      </c>
    </row>
    <row r="16" spans="1:21" s="136" customFormat="1" ht="12.75" customHeight="1">
      <c r="B16" s="145" t="s">
        <v>63</v>
      </c>
      <c r="D16" s="146" t="s">
        <v>110</v>
      </c>
      <c r="E16" s="146" t="s">
        <v>111</v>
      </c>
      <c r="I16" s="147">
        <f>I17</f>
        <v>0</v>
      </c>
      <c r="K16" s="148">
        <f>K17</f>
        <v>0</v>
      </c>
      <c r="M16" s="148">
        <f>M17</f>
        <v>0</v>
      </c>
      <c r="P16" s="146" t="s">
        <v>112</v>
      </c>
    </row>
    <row r="17" spans="1:19" s="14" customFormat="1" ht="24" customHeight="1">
      <c r="A17" s="167" t="s">
        <v>109</v>
      </c>
      <c r="B17" s="167" t="s">
        <v>113</v>
      </c>
      <c r="C17" s="167" t="s">
        <v>114</v>
      </c>
      <c r="D17" s="168" t="s">
        <v>115</v>
      </c>
      <c r="E17" s="169" t="s">
        <v>116</v>
      </c>
      <c r="F17" s="167" t="s">
        <v>117</v>
      </c>
      <c r="G17" s="170">
        <v>0.2</v>
      </c>
      <c r="H17" s="171"/>
      <c r="I17" s="171">
        <f>ROUND(G17*H17,2)</f>
        <v>0</v>
      </c>
      <c r="J17" s="172">
        <v>0</v>
      </c>
      <c r="K17" s="170">
        <f>G17*J17</f>
        <v>0</v>
      </c>
      <c r="L17" s="172">
        <v>0</v>
      </c>
      <c r="M17" s="170">
        <f>G17*L17</f>
        <v>0</v>
      </c>
      <c r="N17" s="173">
        <v>21</v>
      </c>
      <c r="O17" s="174">
        <v>4</v>
      </c>
      <c r="P17" s="14" t="s">
        <v>118</v>
      </c>
    </row>
    <row r="18" spans="1:19" s="136" customFormat="1" ht="12.75" customHeight="1">
      <c r="B18" s="137" t="s">
        <v>63</v>
      </c>
      <c r="D18" s="138" t="s">
        <v>50</v>
      </c>
      <c r="E18" s="138" t="s">
        <v>119</v>
      </c>
      <c r="I18" s="139">
        <f>I19+I29+I31</f>
        <v>0</v>
      </c>
      <c r="K18" s="140">
        <f>K19+K29+K31</f>
        <v>8.7249300000000005</v>
      </c>
      <c r="M18" s="140">
        <f>M19+M29+M31</f>
        <v>0.49004999999999999</v>
      </c>
      <c r="P18" s="138" t="s">
        <v>106</v>
      </c>
    </row>
    <row r="19" spans="1:19" s="136" customFormat="1" ht="12.75" customHeight="1">
      <c r="B19" s="141" t="s">
        <v>63</v>
      </c>
      <c r="D19" s="142" t="s">
        <v>120</v>
      </c>
      <c r="E19" s="142" t="s">
        <v>121</v>
      </c>
      <c r="I19" s="143">
        <f>SUM(I20:I28)</f>
        <v>0</v>
      </c>
      <c r="K19" s="144">
        <f>SUM(K20:K28)</f>
        <v>8.3707200000000004</v>
      </c>
      <c r="M19" s="144">
        <f>SUM(M20:M28)</f>
        <v>0</v>
      </c>
      <c r="P19" s="142" t="s">
        <v>109</v>
      </c>
    </row>
    <row r="20" spans="1:19" s="14" customFormat="1" ht="13.5" customHeight="1">
      <c r="A20" s="167" t="s">
        <v>112</v>
      </c>
      <c r="B20" s="167" t="s">
        <v>113</v>
      </c>
      <c r="C20" s="167" t="s">
        <v>120</v>
      </c>
      <c r="D20" s="168" t="s">
        <v>122</v>
      </c>
      <c r="E20" s="169" t="s">
        <v>123</v>
      </c>
      <c r="F20" s="167" t="s">
        <v>124</v>
      </c>
      <c r="G20" s="170">
        <v>15</v>
      </c>
      <c r="H20" s="171"/>
      <c r="I20" s="171">
        <f>ROUND(G20*H20,2)</f>
        <v>0</v>
      </c>
      <c r="J20" s="172">
        <v>2.1000000000000001E-4</v>
      </c>
      <c r="K20" s="170">
        <f>G20*J20</f>
        <v>3.15E-3</v>
      </c>
      <c r="L20" s="172">
        <v>0</v>
      </c>
      <c r="M20" s="170">
        <f>G20*L20</f>
        <v>0</v>
      </c>
      <c r="N20" s="173">
        <v>21</v>
      </c>
      <c r="O20" s="174">
        <v>16</v>
      </c>
      <c r="P20" s="14" t="s">
        <v>112</v>
      </c>
    </row>
    <row r="21" spans="1:19" s="14" customFormat="1" ht="24" customHeight="1">
      <c r="D21" s="175"/>
      <c r="E21" s="176" t="s">
        <v>125</v>
      </c>
      <c r="G21" s="177">
        <v>15</v>
      </c>
      <c r="P21" s="175" t="s">
        <v>112</v>
      </c>
      <c r="Q21" s="175" t="s">
        <v>112</v>
      </c>
      <c r="R21" s="175" t="s">
        <v>126</v>
      </c>
      <c r="S21" s="175" t="s">
        <v>109</v>
      </c>
    </row>
    <row r="22" spans="1:19" s="14" customFormat="1" ht="24" customHeight="1">
      <c r="A22" s="167" t="s">
        <v>118</v>
      </c>
      <c r="B22" s="167" t="s">
        <v>113</v>
      </c>
      <c r="C22" s="167" t="s">
        <v>120</v>
      </c>
      <c r="D22" s="168" t="s">
        <v>127</v>
      </c>
      <c r="E22" s="169" t="s">
        <v>128</v>
      </c>
      <c r="F22" s="167" t="s">
        <v>124</v>
      </c>
      <c r="G22" s="170">
        <v>1001</v>
      </c>
      <c r="H22" s="171"/>
      <c r="I22" s="171">
        <f t="shared" ref="I22:I28" si="0">ROUND(G22*H22,2)</f>
        <v>0</v>
      </c>
      <c r="J22" s="172">
        <v>3.6000000000000002E-4</v>
      </c>
      <c r="K22" s="170">
        <f t="shared" ref="K22:K28" si="1">G22*J22</f>
        <v>0.36036000000000001</v>
      </c>
      <c r="L22" s="172">
        <v>0</v>
      </c>
      <c r="M22" s="170">
        <f t="shared" ref="M22:M28" si="2">G22*L22</f>
        <v>0</v>
      </c>
      <c r="N22" s="173">
        <v>21</v>
      </c>
      <c r="O22" s="174">
        <v>16</v>
      </c>
      <c r="P22" s="14" t="s">
        <v>112</v>
      </c>
    </row>
    <row r="23" spans="1:19" s="14" customFormat="1" ht="24" customHeight="1">
      <c r="A23" s="178" t="s">
        <v>129</v>
      </c>
      <c r="B23" s="178" t="s">
        <v>130</v>
      </c>
      <c r="C23" s="178" t="s">
        <v>131</v>
      </c>
      <c r="D23" s="179" t="s">
        <v>132</v>
      </c>
      <c r="E23" s="180" t="s">
        <v>133</v>
      </c>
      <c r="F23" s="178" t="s">
        <v>124</v>
      </c>
      <c r="G23" s="181">
        <v>1151.1500000000001</v>
      </c>
      <c r="H23" s="182"/>
      <c r="I23" s="182">
        <f t="shared" si="0"/>
        <v>0</v>
      </c>
      <c r="J23" s="183">
        <v>6.8999999999999999E-3</v>
      </c>
      <c r="K23" s="181">
        <f t="shared" si="1"/>
        <v>7.9429350000000003</v>
      </c>
      <c r="L23" s="183">
        <v>0</v>
      </c>
      <c r="M23" s="181">
        <f t="shared" si="2"/>
        <v>0</v>
      </c>
      <c r="N23" s="184">
        <v>21</v>
      </c>
      <c r="O23" s="185">
        <v>32</v>
      </c>
      <c r="P23" s="186" t="s">
        <v>112</v>
      </c>
    </row>
    <row r="24" spans="1:19" s="14" customFormat="1" ht="13.5" customHeight="1">
      <c r="A24" s="167" t="s">
        <v>134</v>
      </c>
      <c r="B24" s="167" t="s">
        <v>113</v>
      </c>
      <c r="C24" s="167" t="s">
        <v>135</v>
      </c>
      <c r="D24" s="168" t="s">
        <v>136</v>
      </c>
      <c r="E24" s="169" t="s">
        <v>137</v>
      </c>
      <c r="F24" s="167" t="s">
        <v>138</v>
      </c>
      <c r="G24" s="170">
        <v>117</v>
      </c>
      <c r="H24" s="171"/>
      <c r="I24" s="171">
        <f t="shared" si="0"/>
        <v>0</v>
      </c>
      <c r="J24" s="172">
        <v>0</v>
      </c>
      <c r="K24" s="170">
        <f t="shared" si="1"/>
        <v>0</v>
      </c>
      <c r="L24" s="172">
        <v>0</v>
      </c>
      <c r="M24" s="170">
        <f t="shared" si="2"/>
        <v>0</v>
      </c>
      <c r="N24" s="173">
        <v>21</v>
      </c>
      <c r="O24" s="174">
        <v>16</v>
      </c>
      <c r="P24" s="14" t="s">
        <v>112</v>
      </c>
    </row>
    <row r="25" spans="1:19" s="14" customFormat="1" ht="13.5" customHeight="1">
      <c r="A25" s="178" t="s">
        <v>139</v>
      </c>
      <c r="B25" s="178" t="s">
        <v>130</v>
      </c>
      <c r="C25" s="178" t="s">
        <v>131</v>
      </c>
      <c r="D25" s="179" t="s">
        <v>140</v>
      </c>
      <c r="E25" s="180" t="s">
        <v>141</v>
      </c>
      <c r="F25" s="178" t="s">
        <v>142</v>
      </c>
      <c r="G25" s="181">
        <v>117</v>
      </c>
      <c r="H25" s="182"/>
      <c r="I25" s="182">
        <f t="shared" si="0"/>
        <v>0</v>
      </c>
      <c r="J25" s="183">
        <v>3.7500000000000001E-4</v>
      </c>
      <c r="K25" s="181">
        <f t="shared" si="1"/>
        <v>4.3875000000000004E-2</v>
      </c>
      <c r="L25" s="183">
        <v>0</v>
      </c>
      <c r="M25" s="181">
        <f t="shared" si="2"/>
        <v>0</v>
      </c>
      <c r="N25" s="184">
        <v>21</v>
      </c>
      <c r="O25" s="185">
        <v>32</v>
      </c>
      <c r="P25" s="186" t="s">
        <v>112</v>
      </c>
    </row>
    <row r="26" spans="1:19" s="14" customFormat="1" ht="13.5" customHeight="1">
      <c r="A26" s="178" t="s">
        <v>143</v>
      </c>
      <c r="B26" s="178" t="s">
        <v>130</v>
      </c>
      <c r="C26" s="178" t="s">
        <v>131</v>
      </c>
      <c r="D26" s="179" t="s">
        <v>144</v>
      </c>
      <c r="E26" s="180" t="s">
        <v>145</v>
      </c>
      <c r="F26" s="178" t="s">
        <v>142</v>
      </c>
      <c r="G26" s="181">
        <v>10</v>
      </c>
      <c r="H26" s="182"/>
      <c r="I26" s="182">
        <f t="shared" si="0"/>
        <v>0</v>
      </c>
      <c r="J26" s="183">
        <v>1.6000000000000001E-3</v>
      </c>
      <c r="K26" s="181">
        <f t="shared" si="1"/>
        <v>1.6E-2</v>
      </c>
      <c r="L26" s="183">
        <v>0</v>
      </c>
      <c r="M26" s="181">
        <f t="shared" si="2"/>
        <v>0</v>
      </c>
      <c r="N26" s="184">
        <v>21</v>
      </c>
      <c r="O26" s="185">
        <v>32</v>
      </c>
      <c r="P26" s="186" t="s">
        <v>112</v>
      </c>
    </row>
    <row r="27" spans="1:19" s="14" customFormat="1" ht="13.5" customHeight="1">
      <c r="A27" s="178" t="s">
        <v>146</v>
      </c>
      <c r="B27" s="178" t="s">
        <v>130</v>
      </c>
      <c r="C27" s="178" t="s">
        <v>131</v>
      </c>
      <c r="D27" s="179" t="s">
        <v>147</v>
      </c>
      <c r="E27" s="180" t="s">
        <v>148</v>
      </c>
      <c r="F27" s="178" t="s">
        <v>142</v>
      </c>
      <c r="G27" s="181">
        <v>20</v>
      </c>
      <c r="H27" s="182"/>
      <c r="I27" s="182">
        <f t="shared" si="0"/>
        <v>0</v>
      </c>
      <c r="J27" s="183">
        <v>2.2000000000000001E-4</v>
      </c>
      <c r="K27" s="181">
        <f t="shared" si="1"/>
        <v>4.4000000000000003E-3</v>
      </c>
      <c r="L27" s="183">
        <v>0</v>
      </c>
      <c r="M27" s="181">
        <f t="shared" si="2"/>
        <v>0</v>
      </c>
      <c r="N27" s="184">
        <v>21</v>
      </c>
      <c r="O27" s="185">
        <v>32</v>
      </c>
      <c r="P27" s="186" t="s">
        <v>112</v>
      </c>
    </row>
    <row r="28" spans="1:19" s="14" customFormat="1" ht="13.5" customHeight="1">
      <c r="A28" s="167" t="s">
        <v>107</v>
      </c>
      <c r="B28" s="167" t="s">
        <v>113</v>
      </c>
      <c r="C28" s="167" t="s">
        <v>120</v>
      </c>
      <c r="D28" s="168" t="s">
        <v>149</v>
      </c>
      <c r="E28" s="169" t="s">
        <v>150</v>
      </c>
      <c r="F28" s="167" t="s">
        <v>117</v>
      </c>
      <c r="G28" s="170">
        <v>8.3710000000000004</v>
      </c>
      <c r="H28" s="171"/>
      <c r="I28" s="171">
        <f t="shared" si="0"/>
        <v>0</v>
      </c>
      <c r="J28" s="172">
        <v>0</v>
      </c>
      <c r="K28" s="170">
        <f t="shared" si="1"/>
        <v>0</v>
      </c>
      <c r="L28" s="172">
        <v>0</v>
      </c>
      <c r="M28" s="170">
        <f t="shared" si="2"/>
        <v>0</v>
      </c>
      <c r="N28" s="173">
        <v>21</v>
      </c>
      <c r="O28" s="174">
        <v>16</v>
      </c>
      <c r="P28" s="14" t="s">
        <v>112</v>
      </c>
    </row>
    <row r="29" spans="1:19" s="136" customFormat="1" ht="12.75" customHeight="1">
      <c r="B29" s="141" t="s">
        <v>63</v>
      </c>
      <c r="D29" s="142" t="s">
        <v>151</v>
      </c>
      <c r="E29" s="142" t="s">
        <v>152</v>
      </c>
      <c r="I29" s="143">
        <f>I30</f>
        <v>0</v>
      </c>
      <c r="K29" s="144">
        <f>K30</f>
        <v>0</v>
      </c>
      <c r="M29" s="144">
        <f>M30</f>
        <v>0</v>
      </c>
      <c r="P29" s="142" t="s">
        <v>109</v>
      </c>
    </row>
    <row r="30" spans="1:19" s="14" customFormat="1" ht="13.5" customHeight="1">
      <c r="A30" s="167" t="s">
        <v>153</v>
      </c>
      <c r="B30" s="167" t="s">
        <v>113</v>
      </c>
      <c r="C30" s="167" t="s">
        <v>154</v>
      </c>
      <c r="D30" s="168" t="s">
        <v>155</v>
      </c>
      <c r="E30" s="169" t="s">
        <v>156</v>
      </c>
      <c r="F30" s="167" t="s">
        <v>157</v>
      </c>
      <c r="G30" s="170">
        <v>1</v>
      </c>
      <c r="H30" s="171"/>
      <c r="I30" s="171">
        <f>ROUND(G30*H30,2)</f>
        <v>0</v>
      </c>
      <c r="J30" s="172">
        <v>0</v>
      </c>
      <c r="K30" s="170">
        <f>G30*J30</f>
        <v>0</v>
      </c>
      <c r="L30" s="172">
        <v>0</v>
      </c>
      <c r="M30" s="170">
        <f>G30*L30</f>
        <v>0</v>
      </c>
      <c r="N30" s="173">
        <v>21</v>
      </c>
      <c r="O30" s="174">
        <v>16</v>
      </c>
      <c r="P30" s="14" t="s">
        <v>112</v>
      </c>
    </row>
    <row r="31" spans="1:19" s="136" customFormat="1" ht="12.75" customHeight="1">
      <c r="B31" s="141" t="s">
        <v>63</v>
      </c>
      <c r="D31" s="142" t="s">
        <v>158</v>
      </c>
      <c r="E31" s="142" t="s">
        <v>159</v>
      </c>
      <c r="I31" s="143">
        <f>SUM(I32:I36)</f>
        <v>0</v>
      </c>
      <c r="K31" s="144">
        <f>SUM(K32:K36)</f>
        <v>0.35420999999999997</v>
      </c>
      <c r="M31" s="144">
        <f>SUM(M32:M36)</f>
        <v>0.49004999999999999</v>
      </c>
      <c r="P31" s="142" t="s">
        <v>109</v>
      </c>
    </row>
    <row r="32" spans="1:19" s="14" customFormat="1" ht="13.5" customHeight="1">
      <c r="A32" s="167" t="s">
        <v>160</v>
      </c>
      <c r="B32" s="167" t="s">
        <v>113</v>
      </c>
      <c r="C32" s="167" t="s">
        <v>158</v>
      </c>
      <c r="D32" s="168" t="s">
        <v>161</v>
      </c>
      <c r="E32" s="169" t="s">
        <v>181</v>
      </c>
      <c r="F32" s="167" t="s">
        <v>138</v>
      </c>
      <c r="G32" s="170">
        <v>131</v>
      </c>
      <c r="H32" s="171"/>
      <c r="I32" s="171">
        <f>ROUND(G32*H32,2)</f>
        <v>0</v>
      </c>
      <c r="J32" s="172">
        <v>1.91E-3</v>
      </c>
      <c r="K32" s="170">
        <f>G32*J32</f>
        <v>0.25020999999999999</v>
      </c>
      <c r="L32" s="172">
        <v>0</v>
      </c>
      <c r="M32" s="170">
        <f>G32*L32</f>
        <v>0</v>
      </c>
      <c r="N32" s="173">
        <v>21</v>
      </c>
      <c r="O32" s="174">
        <v>16</v>
      </c>
      <c r="P32" s="14" t="s">
        <v>112</v>
      </c>
    </row>
    <row r="33" spans="1:16" s="14" customFormat="1" ht="13.5" customHeight="1">
      <c r="A33" s="167" t="s">
        <v>162</v>
      </c>
      <c r="B33" s="167" t="s">
        <v>113</v>
      </c>
      <c r="C33" s="167" t="s">
        <v>158</v>
      </c>
      <c r="D33" s="168" t="s">
        <v>163</v>
      </c>
      <c r="E33" s="169" t="s">
        <v>164</v>
      </c>
      <c r="F33" s="167" t="s">
        <v>138</v>
      </c>
      <c r="G33" s="170">
        <v>121</v>
      </c>
      <c r="H33" s="171"/>
      <c r="I33" s="171">
        <f>ROUND(G33*H33,2)</f>
        <v>0</v>
      </c>
      <c r="J33" s="172">
        <v>0</v>
      </c>
      <c r="K33" s="170">
        <f>G33*J33</f>
        <v>0</v>
      </c>
      <c r="L33" s="172">
        <v>1.75E-3</v>
      </c>
      <c r="M33" s="170">
        <f>G33*L33</f>
        <v>0.21174999999999999</v>
      </c>
      <c r="N33" s="173">
        <v>21</v>
      </c>
      <c r="O33" s="174">
        <v>16</v>
      </c>
      <c r="P33" s="14" t="s">
        <v>112</v>
      </c>
    </row>
    <row r="34" spans="1:16" s="14" customFormat="1" ht="13.5" customHeight="1">
      <c r="A34" s="167" t="s">
        <v>165</v>
      </c>
      <c r="B34" s="167" t="s">
        <v>113</v>
      </c>
      <c r="C34" s="167" t="s">
        <v>158</v>
      </c>
      <c r="D34" s="168" t="s">
        <v>166</v>
      </c>
      <c r="E34" s="169" t="s">
        <v>167</v>
      </c>
      <c r="F34" s="167" t="s">
        <v>138</v>
      </c>
      <c r="G34" s="170">
        <v>121</v>
      </c>
      <c r="H34" s="171"/>
      <c r="I34" s="171">
        <f>ROUND(G34*H34,2)</f>
        <v>0</v>
      </c>
      <c r="J34" s="172">
        <v>0</v>
      </c>
      <c r="K34" s="170">
        <f>G34*J34</f>
        <v>0</v>
      </c>
      <c r="L34" s="172">
        <v>2.3E-3</v>
      </c>
      <c r="M34" s="170">
        <f>G34*L34</f>
        <v>0.27829999999999999</v>
      </c>
      <c r="N34" s="173">
        <v>21</v>
      </c>
      <c r="O34" s="174">
        <v>16</v>
      </c>
      <c r="P34" s="14" t="s">
        <v>112</v>
      </c>
    </row>
    <row r="35" spans="1:16" s="14" customFormat="1" ht="13.5" customHeight="1">
      <c r="A35" s="167" t="s">
        <v>168</v>
      </c>
      <c r="B35" s="167" t="s">
        <v>113</v>
      </c>
      <c r="C35" s="167" t="s">
        <v>158</v>
      </c>
      <c r="D35" s="168" t="s">
        <v>169</v>
      </c>
      <c r="E35" s="169" t="s">
        <v>182</v>
      </c>
      <c r="F35" s="167" t="s">
        <v>138</v>
      </c>
      <c r="G35" s="170">
        <v>80</v>
      </c>
      <c r="H35" s="171"/>
      <c r="I35" s="171">
        <f>ROUND(G35*H35,2)</f>
        <v>0</v>
      </c>
      <c r="J35" s="172">
        <v>1.2999999999999999E-3</v>
      </c>
      <c r="K35" s="170">
        <f>G35*J35</f>
        <v>0.104</v>
      </c>
      <c r="L35" s="172">
        <v>0</v>
      </c>
      <c r="M35" s="170">
        <f>G35*L35</f>
        <v>0</v>
      </c>
      <c r="N35" s="173">
        <v>21</v>
      </c>
      <c r="O35" s="174">
        <v>16</v>
      </c>
      <c r="P35" s="14" t="s">
        <v>112</v>
      </c>
    </row>
    <row r="36" spans="1:16" s="14" customFormat="1" ht="13.5" customHeight="1">
      <c r="A36" s="167" t="s">
        <v>170</v>
      </c>
      <c r="B36" s="167" t="s">
        <v>113</v>
      </c>
      <c r="C36" s="167" t="s">
        <v>158</v>
      </c>
      <c r="D36" s="168" t="s">
        <v>171</v>
      </c>
      <c r="E36" s="169" t="s">
        <v>172</v>
      </c>
      <c r="F36" s="167" t="s">
        <v>117</v>
      </c>
      <c r="G36" s="170">
        <v>0.35399999999999998</v>
      </c>
      <c r="H36" s="171"/>
      <c r="I36" s="171">
        <f>ROUND(G36*H36,2)</f>
        <v>0</v>
      </c>
      <c r="J36" s="172">
        <v>0</v>
      </c>
      <c r="K36" s="170">
        <f>G36*J36</f>
        <v>0</v>
      </c>
      <c r="L36" s="172">
        <v>0</v>
      </c>
      <c r="M36" s="170">
        <f>G36*L36</f>
        <v>0</v>
      </c>
      <c r="N36" s="173">
        <v>21</v>
      </c>
      <c r="O36" s="174">
        <v>16</v>
      </c>
      <c r="P36" s="14" t="s">
        <v>112</v>
      </c>
    </row>
    <row r="37" spans="1:16" s="136" customFormat="1" ht="12.75" customHeight="1">
      <c r="B37" s="137" t="s">
        <v>63</v>
      </c>
      <c r="D37" s="138" t="s">
        <v>130</v>
      </c>
      <c r="E37" s="138" t="s">
        <v>173</v>
      </c>
      <c r="I37" s="139">
        <f>I38</f>
        <v>0</v>
      </c>
      <c r="K37" s="140">
        <f>K38</f>
        <v>0</v>
      </c>
      <c r="M37" s="140">
        <f>M38</f>
        <v>0</v>
      </c>
      <c r="P37" s="138" t="s">
        <v>106</v>
      </c>
    </row>
    <row r="38" spans="1:16" s="136" customFormat="1" ht="12.75" customHeight="1">
      <c r="B38" s="141" t="s">
        <v>63</v>
      </c>
      <c r="D38" s="142" t="s">
        <v>174</v>
      </c>
      <c r="E38" s="142" t="s">
        <v>175</v>
      </c>
      <c r="I38" s="143">
        <f>I39</f>
        <v>0</v>
      </c>
      <c r="K38" s="144">
        <f>K39</f>
        <v>0</v>
      </c>
      <c r="M38" s="144">
        <f>M39</f>
        <v>0</v>
      </c>
      <c r="P38" s="142" t="s">
        <v>109</v>
      </c>
    </row>
    <row r="39" spans="1:16" s="14" customFormat="1" ht="13.5" customHeight="1">
      <c r="A39" s="167" t="s">
        <v>176</v>
      </c>
      <c r="B39" s="167" t="s">
        <v>113</v>
      </c>
      <c r="C39" s="167" t="s">
        <v>177</v>
      </c>
      <c r="D39" s="168" t="s">
        <v>178</v>
      </c>
      <c r="E39" s="169" t="s">
        <v>179</v>
      </c>
      <c r="F39" s="167" t="s">
        <v>180</v>
      </c>
      <c r="G39" s="170">
        <v>1</v>
      </c>
      <c r="H39" s="171"/>
      <c r="I39" s="171">
        <f>ROUND(G39*H39,2)</f>
        <v>0</v>
      </c>
      <c r="J39" s="172">
        <v>0</v>
      </c>
      <c r="K39" s="170">
        <f>G39*J39</f>
        <v>0</v>
      </c>
      <c r="L39" s="172">
        <v>0</v>
      </c>
      <c r="M39" s="170">
        <f>G39*L39</f>
        <v>0</v>
      </c>
      <c r="N39" s="173">
        <v>21</v>
      </c>
      <c r="O39" s="174">
        <v>64</v>
      </c>
      <c r="P39" s="14" t="s">
        <v>112</v>
      </c>
    </row>
    <row r="40" spans="1:16" s="149" customFormat="1" ht="12.75" customHeight="1">
      <c r="E40" s="150" t="s">
        <v>88</v>
      </c>
      <c r="I40" s="151">
        <f>I14+I18+I37</f>
        <v>0</v>
      </c>
      <c r="K40" s="152">
        <f>K14+K18+K37</f>
        <v>8.7249300000000005</v>
      </c>
      <c r="M40" s="152">
        <f>M14+M18+M37</f>
        <v>0.49004999999999999</v>
      </c>
    </row>
  </sheetData>
  <printOptions horizontalCentered="1"/>
  <pageMargins left="0.59055119752883911" right="0.59055119752883911" top="0.59055119752883911" bottom="0.59055119752883911" header="0" footer="0"/>
  <pageSetup paperSize="9" scale="84" fitToHeight="99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Rozpocet</vt:lpstr>
      <vt:lpstr>#Figury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monika.karasova</dc:creator>
  <cp:lastModifiedBy>Monika Karasová</cp:lastModifiedBy>
  <dcterms:created xsi:type="dcterms:W3CDTF">2013-08-28T12:00:33Z</dcterms:created>
  <dcterms:modified xsi:type="dcterms:W3CDTF">2013-08-29T10:07:22Z</dcterms:modified>
</cp:coreProperties>
</file>