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5235" windowWidth="7170" windowHeight="5250" tabRatio="917" activeTab="0"/>
  </bookViews>
  <sheets>
    <sheet name="Titul" sheetId="1" r:id="rId1"/>
    <sheet name="REKAPITULACE" sheetId="2" r:id="rId2"/>
    <sheet name="ARS" sheetId="3" r:id="rId3"/>
    <sheet name="VR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_1">"$#REF!.$A$1:$D$66"</definedName>
    <definedName name="AAA">#REF!</definedName>
    <definedName name="aaaa">#N/A</definedName>
    <definedName name="ADKM">#REF!</definedName>
    <definedName name="afterdetail_rkap">#REF!</definedName>
    <definedName name="afterdetail_rozpocty">#REF!</definedName>
    <definedName name="Akce" localSheetId="0">'[18]Formulář'!$B$3</definedName>
    <definedName name="Akce">'[14]Formulář'!$B$3</definedName>
    <definedName name="Aktuální_nabídka" localSheetId="0">'[18]Formulář'!#REF!</definedName>
    <definedName name="Aktuální_nabídka">'[14]Formulář'!#REF!</definedName>
    <definedName name="Analog">#REF!</definedName>
    <definedName name="bbbb">'[10]HV I.etapa'!#REF!</definedName>
    <definedName name="before_rkap">#REF!</definedName>
    <definedName name="before_rozpocty">#REF!</definedName>
    <definedName name="beforeafterdetail_rozpocty.Poznamka2.1">#REF!</definedName>
    <definedName name="beforedetail_rozpocty">#REF!</definedName>
    <definedName name="beforepata">#REF!</definedName>
    <definedName name="body_hlavy">#REF!</definedName>
    <definedName name="body_memrekapdph">#REF!</definedName>
    <definedName name="body_phlavy">#REF!</definedName>
    <definedName name="body_prekap">#REF!</definedName>
    <definedName name="body_rkap">#REF!</definedName>
    <definedName name="body_rozpocty">#REF!</definedName>
    <definedName name="body_rozpočty">#REF!</definedName>
    <definedName name="body_rpolozky">#REF!</definedName>
    <definedName name="body_rpolozky.Poznamka2">#REF!</definedName>
    <definedName name="BPK1">#REF!</definedName>
    <definedName name="BPK2">#REF!</definedName>
    <definedName name="BPK3">#REF!</definedName>
    <definedName name="celkembezdph">#REF!</definedName>
    <definedName name="celkemsdph">#REF!</definedName>
    <definedName name="celkemsdph.Poznamka2">#REF!</definedName>
    <definedName name="celkemsdph.Poznamka2.1">#REF!</definedName>
    <definedName name="celklemsdph">#REF!</definedName>
    <definedName name="CENA_CELKEM">#REF!</definedName>
    <definedName name="CENA_CELKEM_FIX">#REF!</definedName>
    <definedName name="CENA_FIX_WIEN">#REF!</definedName>
    <definedName name="cisloobjektu" localSheetId="1">#REF!</definedName>
    <definedName name="cisloobjektu" localSheetId="0">#REF!</definedName>
    <definedName name="cisloobjektu">#REF!</definedName>
    <definedName name="cislostavby" localSheetId="1">#REF!</definedName>
    <definedName name="cislostavby" localSheetId="0">#REF!</definedName>
    <definedName name="cislostavby">#REF!</definedName>
    <definedName name="connex">#REF!</definedName>
    <definedName name="časová_rezerva">#REF!</definedName>
    <definedName name="ČÁST_DOKUMENTACE" localSheetId="1">#REF!</definedName>
    <definedName name="ČÁST_DOKUMENTACE">#REF!</definedName>
    <definedName name="ČísloNab" localSheetId="0">'[18]Formulář'!$B$4</definedName>
    <definedName name="ČísloNab">'[14]Formulář'!$B$4</definedName>
    <definedName name="d">'[12]HV I.etapa'!#REF!</definedName>
    <definedName name="dadresa">#REF!</definedName>
    <definedName name="DATUM" localSheetId="1">#REF!</definedName>
    <definedName name="DATUM">#REF!</definedName>
    <definedName name="DatumZprac" localSheetId="0">'[18]Formulář'!$B$20</definedName>
    <definedName name="DatumZprac">'[14]Formulář'!$B$20</definedName>
    <definedName name="DĚLENÍ_PROFESNÍHO_DILU" localSheetId="1">#REF!</definedName>
    <definedName name="DĚLENÍ_PROFESNÍHO_DILU">#REF!</definedName>
    <definedName name="DIČ">#REF!</definedName>
    <definedName name="Dil" localSheetId="1">#REF!</definedName>
    <definedName name="Dil" localSheetId="0">#REF!</definedName>
    <definedName name="Dil">#REF!</definedName>
    <definedName name="DÍLČÍ_ČLENĚNÍ" localSheetId="1">#REF!</definedName>
    <definedName name="DÍLČÍ_ČLENĚNÍ">#REF!</definedName>
    <definedName name="dmisto">#REF!</definedName>
    <definedName name="Dodavka" localSheetId="1">#REF!</definedName>
    <definedName name="Dodavka" localSheetId="0">#REF!</definedName>
    <definedName name="Dodavka">#REF!</definedName>
    <definedName name="Dodavka0" localSheetId="1">#REF!</definedName>
    <definedName name="Dodavka0" localSheetId="0">#REF!</definedName>
    <definedName name="Dodavka0">#REF!</definedName>
    <definedName name="dph1">#REF!</definedName>
    <definedName name="dph2">#REF!</definedName>
    <definedName name="dph3">#REF!</definedName>
    <definedName name="dpsc">#REF!</definedName>
    <definedName name="end_rozpocty">#REF!</definedName>
    <definedName name="END1">#REF!</definedName>
    <definedName name="END2">#REF!</definedName>
    <definedName name="EURO">'[4]převody'!$B$5</definedName>
    <definedName name="Excel_BuiltIn_Print_Area_1" localSheetId="1">#REF!</definedName>
    <definedName name="Excel_BuiltIn_Print_Area_1" localSheetId="0">#REF!</definedName>
    <definedName name="Excel_BuiltIn_Print_Area_1">#REF!</definedName>
    <definedName name="Excel_BuiltIn_Print_Area_1_1">#REF!</definedName>
    <definedName name="Excel_BuiltIn_Print_Area_1_1_1" localSheetId="0">#REF!</definedName>
    <definedName name="Excel_BuiltIn_Print_Area_1_1_1">#REF!</definedName>
    <definedName name="Excel_BuiltIn_Print_Area_1_1_11" localSheetId="0">#REF!</definedName>
    <definedName name="Excel_BuiltIn_Print_Area_1_1_11">#REF!</definedName>
    <definedName name="Excel_BuiltIn_Print_Titles_1_1" localSheetId="0">#REF!</definedName>
    <definedName name="Excel_BuiltIn_Print_Titles_1_1">#REF!</definedName>
    <definedName name="f">#REF!</definedName>
    <definedName name="firmy_rozpocty_pozn.Poznamka2">#REF!</definedName>
    <definedName name="footer">#REF!</definedName>
    <definedName name="footer2">#REF!</definedName>
    <definedName name="FUNKCNI_CLENENI" localSheetId="1">#REF!</definedName>
    <definedName name="FUNKCNI_CLENENI">#REF!</definedName>
    <definedName name="fvv">'[13]Krycí list'!$C$6</definedName>
    <definedName name="G___P__" localSheetId="1">#REF!</definedName>
    <definedName name="G___P__" localSheetId="0">#REF!</definedName>
    <definedName name="G___P__">#REF!</definedName>
    <definedName name="head1">#REF!</definedName>
    <definedName name="Header">#REF!</definedName>
    <definedName name="Header2">#REF!</definedName>
    <definedName name="Hlava1">#REF!</definedName>
    <definedName name="Hlava2">#REF!</definedName>
    <definedName name="Hlava3">#REF!</definedName>
    <definedName name="Hlava4">#REF!</definedName>
    <definedName name="hr">#REF!</definedName>
    <definedName name="hr_HSV">#REF!</definedName>
    <definedName name="hr_PSV">#REF!</definedName>
    <definedName name="HSV" localSheetId="1">#REF!</definedName>
    <definedName name="HSV" localSheetId="0">#REF!</definedName>
    <definedName name="HSV">#REF!</definedName>
    <definedName name="HSV_">#REF!</definedName>
    <definedName name="HSV0" localSheetId="1">#REF!</definedName>
    <definedName name="HSV0" localSheetId="0">#REF!</definedName>
    <definedName name="HSV0">#REF!</definedName>
    <definedName name="hydro">#N/A</definedName>
    <definedName name="Hydrotechnické_výpočty">#N/A</definedName>
    <definedName name="HZS" localSheetId="1">#REF!</definedName>
    <definedName name="HZS" localSheetId="0">#REF!</definedName>
    <definedName name="HZS">#REF!</definedName>
    <definedName name="hzs_HSV">#REF!</definedName>
    <definedName name="hzs_PSV">#REF!</definedName>
    <definedName name="HZS0" localSheetId="1">#REF!</definedName>
    <definedName name="HZS0" localSheetId="0">#REF!</definedName>
    <definedName name="HZS0">#REF!</definedName>
    <definedName name="I">#REF!</definedName>
    <definedName name="IČO">#REF!</definedName>
    <definedName name="inflace">#REF!</definedName>
    <definedName name="IntegralC">#REF!,#REF!</definedName>
    <definedName name="interier">#REF!</definedName>
    <definedName name="JKSO" localSheetId="1">#REF!</definedName>
    <definedName name="JKSO" localSheetId="0">#REF!</definedName>
    <definedName name="JKSO">#REF!</definedName>
    <definedName name="Kontrola">#REF!</definedName>
    <definedName name="kování">#REF!</definedName>
    <definedName name="Kusy">#REF!</definedName>
    <definedName name="MDKM">#REF!</definedName>
    <definedName name="MJ" localSheetId="1">#REF!</definedName>
    <definedName name="MJ" localSheetId="0">#REF!</definedName>
    <definedName name="MJ">#REF!</definedName>
    <definedName name="mmm">'[5]EZS'!$H$2</definedName>
    <definedName name="Monolog">#REF!</definedName>
    <definedName name="Mont" localSheetId="1">#REF!</definedName>
    <definedName name="Mont" localSheetId="0">#REF!</definedName>
    <definedName name="Mont">#REF!</definedName>
    <definedName name="Mont_">#REF!</definedName>
    <definedName name="Montaz0" localSheetId="1">#REF!</definedName>
    <definedName name="Montaz0" localSheetId="0">#REF!</definedName>
    <definedName name="Montaz0">#REF!</definedName>
    <definedName name="mzda">#REF!</definedName>
    <definedName name="mzda_pomocná">#REF!</definedName>
    <definedName name="mzda_PSV">#REF!</definedName>
    <definedName name="nátěr">#REF!</definedName>
    <definedName name="nátěr_replika">#REF!</definedName>
    <definedName name="NazevDilu" localSheetId="1">#REF!</definedName>
    <definedName name="NazevDilu" localSheetId="0">#REF!</definedName>
    <definedName name="NazevDilu">#REF!</definedName>
    <definedName name="nazevobjektu" localSheetId="1">#REF!</definedName>
    <definedName name="nazevobjektu" localSheetId="0">#REF!</definedName>
    <definedName name="nazevobjektu">#REF!</definedName>
    <definedName name="nazevstavby" localSheetId="1">#REF!</definedName>
    <definedName name="nazevstavby" localSheetId="0">#REF!</definedName>
    <definedName name="nazevstavby">#REF!</definedName>
    <definedName name="_xlnm.Print_Titles" localSheetId="3">'VRN'!$5:$5</definedName>
    <definedName name="Objednatel" localSheetId="1">#REF!</definedName>
    <definedName name="Objednatel" localSheetId="0">'[18]Formulář'!$B$5</definedName>
    <definedName name="Objednatel">#REF!</definedName>
    <definedName name="Objekt">#REF!</definedName>
    <definedName name="_xlnm.Print_Area" localSheetId="2">'ARS'!$A$1:$G$271</definedName>
    <definedName name="_xlnm.Print_Area" localSheetId="1">'REKAPITULACE'!$A$1:$D$17</definedName>
    <definedName name="_xlnm.Print_Area" localSheetId="0">'Titul'!$A$1:$I$47</definedName>
    <definedName name="_xlnm.Print_Area" localSheetId="3">'VRN'!$A$1:$L$30</definedName>
    <definedName name="ocel">#REF!</definedName>
    <definedName name="odic">#REF!</definedName>
    <definedName name="odvoz">#REF!</definedName>
    <definedName name="oico">#REF!</definedName>
    <definedName name="okno_kování_replika">#REF!</definedName>
    <definedName name="okno_replika">#REF!</definedName>
    <definedName name="omisto">#REF!</definedName>
    <definedName name="onazev">#REF!</definedName>
    <definedName name="opsc">#REF!</definedName>
    <definedName name="p" localSheetId="0">#REF!</definedName>
    <definedName name="p">#REF!</definedName>
    <definedName name="pata">#REF!</definedName>
    <definedName name="PM">'[6]Objekt A-DATA'!#REF!</definedName>
    <definedName name="Pocet_Integral">#REF!,#REF!</definedName>
    <definedName name="PocetMJ" localSheetId="1">#REF!</definedName>
    <definedName name="PocetMJ" localSheetId="0">#REF!</definedName>
    <definedName name="PocetMJ">#REF!</definedName>
    <definedName name="pojistné">#REF!</definedName>
    <definedName name="pol1">#REF!</definedName>
    <definedName name="pol2">#REF!</definedName>
    <definedName name="pol3">#REF!</definedName>
    <definedName name="polbezcen1">#REF!</definedName>
    <definedName name="polcen2">#REF!</definedName>
    <definedName name="polcen3">#REF!</definedName>
    <definedName name="Poznamka" localSheetId="1">#REF!</definedName>
    <definedName name="Poznamka" localSheetId="0">#REF!</definedName>
    <definedName name="Poznamka">#REF!</definedName>
    <definedName name="prdel">#REF!</definedName>
    <definedName name="PROFESNI_DIL" localSheetId="1">#REF!</definedName>
    <definedName name="PROFESNI_DIL">#REF!</definedName>
    <definedName name="Projektant" localSheetId="1">#REF!</definedName>
    <definedName name="Projektant" localSheetId="0">#REF!</definedName>
    <definedName name="Projektant">#REF!</definedName>
    <definedName name="přesčasy">#REF!</definedName>
    <definedName name="PSV" localSheetId="1">#REF!</definedName>
    <definedName name="PSV" localSheetId="0">#REF!</definedName>
    <definedName name="PSV">#REF!</definedName>
    <definedName name="PSV_">#REF!</definedName>
    <definedName name="PSV0" localSheetId="1">#REF!</definedName>
    <definedName name="PSV0" localSheetId="0">#REF!</definedName>
    <definedName name="PSV0">#REF!</definedName>
    <definedName name="Rabat_1">'[17]Výpočet netto cen'!$B$7</definedName>
    <definedName name="rám">#REF!</definedName>
    <definedName name="rám_connex">#REF!</definedName>
    <definedName name="RekapitulaceDPH" localSheetId="0">#REF!,#REF!,#REF!,#REF!,#REF!,#REF!</definedName>
    <definedName name="RekapitulaceDPH">'[15]GASTRO-1.NP'!$D$202,'[15]GASTRO-1.NP'!$D$203,'[15]GASTRO-1.NP'!$D$204,'[15]GASTRO-1.NP'!$D$208,'[15]GASTRO-1.NP'!$D$209,'[15]GASTRO-1.NP'!$D$210</definedName>
    <definedName name="Restricted">#REF!</definedName>
    <definedName name="s">'[12]HV I.etapa'!#REF!</definedName>
    <definedName name="safdas" localSheetId="0">#REF!</definedName>
    <definedName name="safdas">#REF!</definedName>
    <definedName name="SazbaDPH1" localSheetId="1">#REF!</definedName>
    <definedName name="SazbaDPH1" localSheetId="0">#REF!</definedName>
    <definedName name="SazbaDPH1">#REF!</definedName>
    <definedName name="SazbaDPH2" localSheetId="1">#REF!</definedName>
    <definedName name="SazbaDPH2" localSheetId="0">#REF!</definedName>
    <definedName name="SazbaDPH2">#REF!</definedName>
    <definedName name="sklo">#REF!</definedName>
    <definedName name="sklo_požární">#REF!</definedName>
    <definedName name="skonto_1">'[17]Výpočet netto cen'!$B$11</definedName>
    <definedName name="skonto_2">'[17]Výpočet netto cen'!$B$12</definedName>
    <definedName name="skonto_3">'[17]Výpočet netto cen'!$B$13</definedName>
    <definedName name="Skupiny">#REF!</definedName>
    <definedName name="sleva">'[4]převody'!$C$4</definedName>
    <definedName name="SloupecCC" localSheetId="1">#REF!</definedName>
    <definedName name="SloupecCC" localSheetId="0">#REF!</definedName>
    <definedName name="SloupecCC">#REF!</definedName>
    <definedName name="SloupecCDH">#REF!</definedName>
    <definedName name="SloupecCisloPol" localSheetId="1">#REF!</definedName>
    <definedName name="SloupecCisloPol" localSheetId="0">#REF!</definedName>
    <definedName name="SloupecCisloPol">#REF!</definedName>
    <definedName name="SloupecCH">#REF!</definedName>
    <definedName name="SloupecJC" localSheetId="1">#REF!</definedName>
    <definedName name="SloupecJC" localSheetId="0">#REF!</definedName>
    <definedName name="SloupecJC">#REF!</definedName>
    <definedName name="SloupecJDH">#REF!</definedName>
    <definedName name="SloupecJDM">#REF!</definedName>
    <definedName name="SloupecJH">#REF!</definedName>
    <definedName name="SloupecMJ" localSheetId="1">#REF!</definedName>
    <definedName name="SloupecMJ" localSheetId="0">#REF!</definedName>
    <definedName name="SloupecMJ">#REF!</definedName>
    <definedName name="SloupecMnozstvi" localSheetId="1">#REF!</definedName>
    <definedName name="SloupecMnozstvi" localSheetId="0">#REF!</definedName>
    <definedName name="SloupecMnozstvi">#REF!</definedName>
    <definedName name="SloupecNazPol" localSheetId="1">#REF!</definedName>
    <definedName name="SloupecNazPol" localSheetId="0">#REF!</definedName>
    <definedName name="SloupecNazPol">#REF!</definedName>
    <definedName name="SloupecPC" localSheetId="1">#REF!</definedName>
    <definedName name="SloupecPC" localSheetId="0">#REF!</definedName>
    <definedName name="SloupecPC">#REF!</definedName>
    <definedName name="SORT">#REF!</definedName>
    <definedName name="StavbaCelkem">#REF!</definedName>
    <definedName name="STAVEBNI_OBJEKT" localSheetId="1">#REF!</definedName>
    <definedName name="STAVEBNI_OBJEKT">#REF!</definedName>
    <definedName name="sum_memrekapdph">#REF!</definedName>
    <definedName name="sum_prekap">#REF!</definedName>
    <definedName name="špaleta">#REF!</definedName>
    <definedName name="test">#N/A</definedName>
    <definedName name="Tlacitka_EX">#REF!,#REF!</definedName>
    <definedName name="top_memrekapdph">#REF!</definedName>
    <definedName name="top_phlavy">#REF!</definedName>
    <definedName name="top_rkap">#REF!</definedName>
    <definedName name="top_rozpocty">#REF!</definedName>
    <definedName name="top_rpolozky">#REF!</definedName>
    <definedName name="TotalsDPH">#REF!</definedName>
    <definedName name="Typ" localSheetId="1">#REF!</definedName>
    <definedName name="Typ" localSheetId="0">#REF!</definedName>
    <definedName name="Typ">#REF!</definedName>
    <definedName name="TypNabidky" localSheetId="0">'[18]Formulář'!$B$2</definedName>
    <definedName name="TypNabidky">'[14]Formulář'!$B$2</definedName>
    <definedName name="UkazatDPH" localSheetId="0">'[18]Formulář'!$B$8</definedName>
    <definedName name="UkazatDPH">'[14]Formulář'!$B$8</definedName>
    <definedName name="V_BezSlevy" localSheetId="0">"N"&amp;#REF!</definedName>
    <definedName name="V_BezSlevy">"N"&amp;'[15]GASTRO-1.NP'!$K1</definedName>
    <definedName name="V_BruttoCelkem" localSheetId="0">#REF!*(1+#REF!/100)</definedName>
    <definedName name="V_BruttoCelkem">'[15]GASTRO-1.NP'!IU1*(1+'[15]GASTRO-1.NP'!IV1/100)</definedName>
    <definedName name="V_BruttoCelkemDPH" localSheetId="0">IF(UPPER('Titul'!UkazatDPH)="A",'Titul'!V_BruttoCelkem," ")</definedName>
    <definedName name="V_BruttoCelkemDPH">IF(UPPER(UkazatDPH)="A",V_BruttoCelkem," ")</definedName>
    <definedName name="V_CelkemBezDPH" localSheetId="0">SUMIF(#REF!,#REF!,#REF!)</definedName>
    <definedName name="V_CelkemBezDPH">SUMIF('[15]GASTRO-1.NP'!$K$20:$K$208,'[15]GASTRO-1.NP'!IU1,'[15]GASTRO-1.NP'!$J$20:$J$208)</definedName>
    <definedName name="V_CelkemBezDPHNakup" localSheetId="0">SUMIF(#REF!,#REF!,#REF!)</definedName>
    <definedName name="V_CelkemBezDPHNakup">SUMIF('[15]GASTRO-1.NP'!$Q$20:$Q$208,'[15]GASTRO-1.NP'!IU1,'[15]GASTRO-1.NP'!$P$20:$P$208)</definedName>
    <definedName name="V_CelkemKW" localSheetId="0">SUMIF(#REF!,"C",#REF!)</definedName>
    <definedName name="V_CelkemKW">SUMIF('[15]GASTRO-1.NP'!$E$23:$E$197,"C",'[15]GASTRO-1.NP'!A$23:A$197)</definedName>
    <definedName name="V_NabSkupNaz" localSheetId="0">VLOOKUP(#REF!,#REF!,6,0)</definedName>
    <definedName name="V_NabSkupNaz">VLOOKUP('[15]GASTRO-1.NP'!$A1,'[15]GASTRO-1.NP'!$A$22:$F65536,6,0)</definedName>
    <definedName name="V_NettoCelkem" localSheetId="0">#REF!*#REF!</definedName>
    <definedName name="V_NettoCelkem">'[15]GASTRO-1.NP'!IU1*'[15]GASTRO-1.NP'!IV1</definedName>
    <definedName name="V_Plus1" localSheetId="0">'[18]Rekapitulace'!A65536+1</definedName>
    <definedName name="V_Plus1">'[14]Rekapitulace'!A65536+1</definedName>
    <definedName name="V_Poz" localSheetId="0">#REF!&amp;"."&amp;#REF!&amp;"."&amp;#REF!</definedName>
    <definedName name="V_Poz">'[15]GASTRO-1.NP'!IT1&amp;"."&amp;'[15]GASTRO-1.NP'!IU1&amp;"."&amp;'[15]GASTRO-1.NP'!IV1</definedName>
    <definedName name="V_PozSkupina">#REF!</definedName>
    <definedName name="V_Prikon" localSheetId="0">IF(LEFT(#REF!,4)=#REF!,VALUE(RIGHT(#REF!,LEN(#REF!)-5)),0)</definedName>
    <definedName name="V_Prikon">IF(LEFT('[15]GASTRO-1.NP'!$G1,4)='[15]GASTRO-1.NP'!A$22,VALUE(RIGHT('[15]GASTRO-1.NP'!$G1,LEN('[15]GASTRO-1.NP'!$G1)-5)),0)</definedName>
    <definedName name="V_RekNetto" localSheetId="0">IF('[18]Rekapitulace'!$C1=" "," ",VLOOKUP('[18]Rekapitulace'!$C1,#REF!,4,0))</definedName>
    <definedName name="V_RekNetto">IF('[14]Rekapitulace'!$C1=" "," ",VLOOKUP('[14]Rekapitulace'!$C1,'[15]GASTRO-1.NP'!$G$22:$J$60175,4,0))</definedName>
    <definedName name="V_RekSkup" localSheetId="0">VLOOKUP('[18]Rekapitulace'!$A1,#REF!,3,0)</definedName>
    <definedName name="V_RekSkup">VLOOKUP('[14]Rekapitulace'!$A1,'[15]GASTRO-1.NP'!$D$22:$F$60146,3,0)</definedName>
    <definedName name="V_RekSkupNaz" localSheetId="0">IF(ISERROR('[18]Rekapitulace'!IV1)," ",'[18]Rekapitulace'!IV1)</definedName>
    <definedName name="V_RekSkupNaz">IF(ISERROR('[14]Rekapitulace'!IV1)," ",'[14]Rekapitulace'!IV1)</definedName>
    <definedName name="V_SkupinaCelkem" localSheetId="0">SUMIF(#REF!,#REF!,#REF!)</definedName>
    <definedName name="V_SkupinaCelkem">SUMIF('[15]GASTRO-1.NP'!$A$17:$A65536,'[15]GASTRO-1.NP'!$A1,'[15]GASTRO-1.NP'!A$17:A65536)</definedName>
    <definedName name="V_SkupinaCelkemDPH" localSheetId="0">IF(UPPER('Titul'!UkazatDPH)="A",'Titul'!V_SkupinaCelkem," ")</definedName>
    <definedName name="V_SkupinaCelkemDPH">IF(UPPER(UkazatDPH)="A",V_SkupinaCelkem," ")</definedName>
    <definedName name="V_SLEVA" localSheetId="0">-SUMIF(#REF!,"P",#REF!)*#REF!/100</definedName>
    <definedName name="V_SLEVA">-SUMIF('[15]GASTRO-1.NP'!$E:$E,"P",'[15]GASTRO-1.NP'!A:A)*'[15]GASTRO-1.NP'!IU1/100</definedName>
    <definedName name="V_Up">#REF!</definedName>
    <definedName name="V_UpPlus1" localSheetId="0">#REF!+1</definedName>
    <definedName name="V_UpPlus1">'[15]GASTRO-1.NP'!A65536+1</definedName>
    <definedName name="VedProjProfese" localSheetId="1">#REF!</definedName>
    <definedName name="VedProjProfese">#REF!</definedName>
    <definedName name="VRN" localSheetId="1">#REF!</definedName>
    <definedName name="VRN" localSheetId="0">#REF!</definedName>
    <definedName name="VRN">#REF!</definedName>
    <definedName name="VRNKc" localSheetId="1">#REF!</definedName>
    <definedName name="VRNKc" localSheetId="0">#REF!</definedName>
    <definedName name="VRNKc">#REF!</definedName>
    <definedName name="VRNnazev" localSheetId="1">#REF!</definedName>
    <definedName name="VRNnazev" localSheetId="0">#REF!</definedName>
    <definedName name="VRNnazev">#REF!</definedName>
    <definedName name="VRNproc" localSheetId="1">#REF!</definedName>
    <definedName name="VRNproc" localSheetId="0">#REF!</definedName>
    <definedName name="VRNproc">#REF!</definedName>
    <definedName name="VRNzakl" localSheetId="1">#REF!</definedName>
    <definedName name="VRNzakl" localSheetId="0">#REF!</definedName>
    <definedName name="VRNzakl">#REF!</definedName>
    <definedName name="VYPRACOVAL_01" localSheetId="1">#REF!</definedName>
    <definedName name="VYPRACOVAL_01">#REF!</definedName>
    <definedName name="VYPRACOVAL_02" localSheetId="1">#REF!</definedName>
    <definedName name="VYPRACOVAL_02">#REF!</definedName>
    <definedName name="VYPRACOVAL_03" localSheetId="1">#REF!</definedName>
    <definedName name="VYPRACOVAL_03">#REF!</definedName>
    <definedName name="xx">'[7]Krycí list'!$A$8</definedName>
    <definedName name="Zakazka" localSheetId="1">#REF!</definedName>
    <definedName name="Zakazka" localSheetId="0">#REF!</definedName>
    <definedName name="Zakazka">#REF!</definedName>
    <definedName name="ZakHead">#REF!</definedName>
    <definedName name="Zaklad22" localSheetId="1">#REF!</definedName>
    <definedName name="Zaklad22" localSheetId="0">#REF!</definedName>
    <definedName name="Zaklad22">#REF!</definedName>
    <definedName name="Zaklad5" localSheetId="1">#REF!</definedName>
    <definedName name="Zaklad5" localSheetId="0">#REF!</definedName>
    <definedName name="Zaklad5">#REF!</definedName>
    <definedName name="Zhotovitel" localSheetId="1">#REF!</definedName>
    <definedName name="Zhotovitel" localSheetId="0">#REF!</definedName>
    <definedName name="Zhotovitel">#REF!</definedName>
    <definedName name="zisk">'[8]EZS'!$H$2</definedName>
    <definedName name="Zpracovatel" localSheetId="1">#REF!</definedName>
    <definedName name="Zpracovatel">#REF!</definedName>
  </definedNames>
  <calcPr fullCalcOnLoad="1"/>
</workbook>
</file>

<file path=xl/sharedStrings.xml><?xml version="1.0" encoding="utf-8"?>
<sst xmlns="http://schemas.openxmlformats.org/spreadsheetml/2006/main" count="1473" uniqueCount="854">
  <si>
    <t xml:space="preserve">        </t>
  </si>
  <si>
    <t>___________________________________________________________________________</t>
  </si>
  <si>
    <t>m</t>
  </si>
  <si>
    <t>ks</t>
  </si>
  <si>
    <t>ZÁKLADNÍ ROZPOČTOVÉ NÁKLADY</t>
  </si>
  <si>
    <t>ARCHITEKTONICKO-STAVEBNÍ A KONSTRUKČNÍ ČÁST</t>
  </si>
  <si>
    <t>VEDLEJŠÍ ROZPOČTOVÉ NÁKLADY</t>
  </si>
  <si>
    <t>DAŇ Z PŘIDANÉ HODNOTY (21%)</t>
  </si>
  <si>
    <t>REKAPITULACE NÁKLADŮ</t>
  </si>
  <si>
    <t>MJ</t>
  </si>
  <si>
    <t>NÁKLADY DODAVATELE CELKEM (VČ.  DPH)</t>
  </si>
  <si>
    <t>NÁKLADY DODAVATELE CELKEM (BEZ DPH)</t>
  </si>
  <si>
    <t>Cena celkem</t>
  </si>
  <si>
    <t>VRN - Vedlejší rozpočtové náklady</t>
  </si>
  <si>
    <t>PČ</t>
  </si>
  <si>
    <t>Kód</t>
  </si>
  <si>
    <t>Popis</t>
  </si>
  <si>
    <t>Průzkumné, geodetické a projektové práce</t>
  </si>
  <si>
    <t>1</t>
  </si>
  <si>
    <t>Kč</t>
  </si>
  <si>
    <t>2</t>
  </si>
  <si>
    <t>5</t>
  </si>
  <si>
    <t>34</t>
  </si>
  <si>
    <t>013254000</t>
  </si>
  <si>
    <t>Dokumentace skutečného provedení stavby</t>
  </si>
  <si>
    <t>42</t>
  </si>
  <si>
    <t>43</t>
  </si>
  <si>
    <t>44</t>
  </si>
  <si>
    <t>45</t>
  </si>
  <si>
    <t>46</t>
  </si>
  <si>
    <t>47</t>
  </si>
  <si>
    <t>48</t>
  </si>
  <si>
    <t>49</t>
  </si>
  <si>
    <t>50</t>
  </si>
  <si>
    <t>51</t>
  </si>
  <si>
    <t>52</t>
  </si>
  <si>
    <t>Zařízení staveniště</t>
  </si>
  <si>
    <t>53</t>
  </si>
  <si>
    <t>54</t>
  </si>
  <si>
    <t>031203000</t>
  </si>
  <si>
    <t>Terénní úpravy pro zařízení staveniště</t>
  </si>
  <si>
    <t>55</t>
  </si>
  <si>
    <t>032103000</t>
  </si>
  <si>
    <t>Náklady na stavební buňky</t>
  </si>
  <si>
    <t>59</t>
  </si>
  <si>
    <t>032503000</t>
  </si>
  <si>
    <t>Skládky na staveništi</t>
  </si>
  <si>
    <t>60</t>
  </si>
  <si>
    <t>61</t>
  </si>
  <si>
    <t>032903000</t>
  </si>
  <si>
    <t>Náklady na provoz a údržbu vybavení staveniště</t>
  </si>
  <si>
    <t>62</t>
  </si>
  <si>
    <t>034103000</t>
  </si>
  <si>
    <t>Energie pro zařízení staveniště</t>
  </si>
  <si>
    <t>63</t>
  </si>
  <si>
    <t>034203000</t>
  </si>
  <si>
    <t>66</t>
  </si>
  <si>
    <t>69</t>
  </si>
  <si>
    <t>039103000</t>
  </si>
  <si>
    <t>Rozebrání, bourání a odvoz zařízení staveniště</t>
  </si>
  <si>
    <t>039203000</t>
  </si>
  <si>
    <t>Úprava terénu po zrušení zařízení staveniště</t>
  </si>
  <si>
    <t>Inženýrská činnost</t>
  </si>
  <si>
    <t>043194000</t>
  </si>
  <si>
    <t>045203000</t>
  </si>
  <si>
    <t>045303000</t>
  </si>
  <si>
    <t>Koordinační činnost</t>
  </si>
  <si>
    <t>Poznámka</t>
  </si>
  <si>
    <t>DPH</t>
  </si>
  <si>
    <t>J. Nh [h]</t>
  </si>
  <si>
    <t>Nh celkom [h]</t>
  </si>
  <si>
    <t>J. hmotnost
[t]</t>
  </si>
  <si>
    <t>Hmotnost
celkem [t]</t>
  </si>
  <si>
    <t>J. suť [t]</t>
  </si>
  <si>
    <t>Suť Celkem [t]</t>
  </si>
  <si>
    <t>D</t>
  </si>
  <si>
    <t>ROZPOCET</t>
  </si>
  <si>
    <t>základní</t>
  </si>
  <si>
    <t>16384</t>
  </si>
  <si>
    <t>K</t>
  </si>
  <si>
    <t>8192</t>
  </si>
  <si>
    <t>131072</t>
  </si>
  <si>
    <t>ROZPOČET</t>
  </si>
  <si>
    <t>VRN - Vedlejší rozpočtové náklady celkem</t>
  </si>
  <si>
    <t>Oplocení staveniště  - cca 2m od objektu</t>
  </si>
  <si>
    <t>Výtažná zkouška hydroizolace</t>
  </si>
  <si>
    <t>Kompletační činnost ( zejména zajišzění smluv, konzultace, stavební deník, zákresy změn, spolupráce s koordinátorem BOZP, vedení stavby atd..)</t>
  </si>
  <si>
    <t>Datum:</t>
  </si>
  <si>
    <t>0</t>
  </si>
  <si>
    <t>m2</t>
  </si>
  <si>
    <t>4</t>
  </si>
  <si>
    <t>m3</t>
  </si>
  <si>
    <t>3</t>
  </si>
  <si>
    <t>6</t>
  </si>
  <si>
    <t>7</t>
  </si>
  <si>
    <t>8</t>
  </si>
  <si>
    <t>9</t>
  </si>
  <si>
    <t>10</t>
  </si>
  <si>
    <t>11</t>
  </si>
  <si>
    <t>kus</t>
  </si>
  <si>
    <t>12</t>
  </si>
  <si>
    <t>13</t>
  </si>
  <si>
    <t>14</t>
  </si>
  <si>
    <t>16</t>
  </si>
  <si>
    <t>15</t>
  </si>
  <si>
    <t>17</t>
  </si>
  <si>
    <t>18</t>
  </si>
  <si>
    <t>19</t>
  </si>
  <si>
    <t>20</t>
  </si>
  <si>
    <t>999000107</t>
  </si>
  <si>
    <t>21</t>
  </si>
  <si>
    <t>22</t>
  </si>
  <si>
    <t>23</t>
  </si>
  <si>
    <t>24</t>
  </si>
  <si>
    <t>t</t>
  </si>
  <si>
    <t>25</t>
  </si>
  <si>
    <t>26</t>
  </si>
  <si>
    <t>997013501</t>
  </si>
  <si>
    <t>Odvoz suti na skládku a vybouraných hmot nebo meziskládku do 1 km se složením</t>
  </si>
  <si>
    <t>27</t>
  </si>
  <si>
    <t>28</t>
  </si>
  <si>
    <t>997013814</t>
  </si>
  <si>
    <t>Poplatek za uložení stavebního odpadu z izolačních hmot na skládce (skládkovné)</t>
  </si>
  <si>
    <t>29</t>
  </si>
  <si>
    <t>30</t>
  </si>
  <si>
    <t>31</t>
  </si>
  <si>
    <t>32</t>
  </si>
  <si>
    <t>33</t>
  </si>
  <si>
    <t>35</t>
  </si>
  <si>
    <t>36</t>
  </si>
  <si>
    <t>37</t>
  </si>
  <si>
    <t>38</t>
  </si>
  <si>
    <t>39</t>
  </si>
  <si>
    <t>40</t>
  </si>
  <si>
    <t>41</t>
  </si>
  <si>
    <t>bm</t>
  </si>
  <si>
    <t>56</t>
  </si>
  <si>
    <t>57</t>
  </si>
  <si>
    <t>58</t>
  </si>
  <si>
    <t>764334850</t>
  </si>
  <si>
    <t>764430840</t>
  </si>
  <si>
    <t>Demontáž oplechování zdí rš do 500 mm</t>
  </si>
  <si>
    <t>64</t>
  </si>
  <si>
    <t>65</t>
  </si>
  <si>
    <t>67</t>
  </si>
  <si>
    <t>68</t>
  </si>
  <si>
    <t>70</t>
  </si>
  <si>
    <t>71</t>
  </si>
  <si>
    <t>Stavba:</t>
  </si>
  <si>
    <t>Objekt:</t>
  </si>
  <si>
    <t>24.06.2014</t>
  </si>
  <si>
    <t>P.Č.</t>
  </si>
  <si>
    <t>Kód položky</t>
  </si>
  <si>
    <t>Množství celkem</t>
  </si>
  <si>
    <t>Cena jednotková</t>
  </si>
  <si>
    <t>Hmotnost</t>
  </si>
  <si>
    <t>Hmotnost celkem</t>
  </si>
  <si>
    <t>Hmotnost sutě</t>
  </si>
  <si>
    <t>Hmotnost sutě celkem</t>
  </si>
  <si>
    <t>Typ položky</t>
  </si>
  <si>
    <t>Úroveň</t>
  </si>
  <si>
    <t>Dodavatel</t>
  </si>
  <si>
    <t>HSV</t>
  </si>
  <si>
    <t>Práce a dodávky HSV</t>
  </si>
  <si>
    <t>Zemní práce</t>
  </si>
  <si>
    <t>221</t>
  </si>
  <si>
    <t>113106121</t>
  </si>
  <si>
    <t>Rozebrání dlažeb komunikací pro pěší z betonových nebo kamenných dlaždic</t>
  </si>
  <si>
    <t>132201101</t>
  </si>
  <si>
    <t>Hloubení rýh š do 600 mm v hornině tř. 3 objemu do 100 m3</t>
  </si>
  <si>
    <t>162701105</t>
  </si>
  <si>
    <t>Vodorovné přemístění do 10000 m výkopku/sypaniny z horniny tř. 1 až 4</t>
  </si>
  <si>
    <t>167101101</t>
  </si>
  <si>
    <t>Nakládání výkopku z hornin tř. 1 až 4 do 100 m3</t>
  </si>
  <si>
    <t>171201211</t>
  </si>
  <si>
    <t>Poplatek za uložení odpadu ze sypaniny na skládce (skládkovné)</t>
  </si>
  <si>
    <t>174101101</t>
  </si>
  <si>
    <t>Zásyp jam, šachet rýh nebo kolem objektů sypaninou se zhutněním</t>
  </si>
  <si>
    <t>Svislé a kompletní konstrukce</t>
  </si>
  <si>
    <t>34227252</t>
  </si>
  <si>
    <t>Příčky - dozdívky tl 150 mm z pórobetonových přesných hladkých příčkovek objemové hmotnosti 500 kg/m3</t>
  </si>
  <si>
    <t>Vodorovné konstrukce</t>
  </si>
  <si>
    <t>41332131</t>
  </si>
  <si>
    <t>Zastropení krycího bloku z plynosilikátu monolitickým betonem s výztuží a ztraceným bedněním z cementovláknitých desek tl.20 mm - úprava A</t>
  </si>
  <si>
    <t>417010100</t>
  </si>
  <si>
    <t>Osazení a dodávka kotvy posouvané původní OK na stěnu schodiště</t>
  </si>
  <si>
    <t>Komunikace</t>
  </si>
  <si>
    <t>59684112</t>
  </si>
  <si>
    <t>Kladení betonové dlažby komunikací pro pěší do suchého betonu vel do 0,09 m2 plochy do 50 m2</t>
  </si>
  <si>
    <t>592456010</t>
  </si>
  <si>
    <t>dlažba desková betonová 50x50x5 cm šedá</t>
  </si>
  <si>
    <t>Úpravy povrchů, podlahy a osazování výplní</t>
  </si>
  <si>
    <t>612321140</t>
  </si>
  <si>
    <t>Vápenocementová omítka štuková dvouvrstvá vnitřních stěn nanášená ručně malých opravovaných ploch v interiéru</t>
  </si>
  <si>
    <t>622212051</t>
  </si>
  <si>
    <t>Montáž zateplení vnějšího ostění hl. špalety do 400 mm z polystyrénových desek tl do 40 mm</t>
  </si>
  <si>
    <t>28376361</t>
  </si>
  <si>
    <t>desky z fenolické pěny, tl. 30 mm pro ostění, nadpraží a parapet</t>
  </si>
  <si>
    <t>622221031</t>
  </si>
  <si>
    <t>Montáž zateplení vnějších stěn z minerální vlny s podélnou orientací vláken tl do 160 mm</t>
  </si>
  <si>
    <t>631403130</t>
  </si>
  <si>
    <t>minerální vlna s podélným vláknem 500x1000x160 mm</t>
  </si>
  <si>
    <t>631403110</t>
  </si>
  <si>
    <t>minerální vlna s podélným vláknem 500x1000x140 mm - sokl</t>
  </si>
  <si>
    <t>622211031</t>
  </si>
  <si>
    <t>Montáž zateplení vnějších stěn z polystyrénových desek tl do 160 mm</t>
  </si>
  <si>
    <t>2837638</t>
  </si>
  <si>
    <t>polystyren extrudovaný 1250 x 600 x 140 mm - sokl nad terénem do 0,5m</t>
  </si>
  <si>
    <t>622211021</t>
  </si>
  <si>
    <t>Montáž zateplení vnějších stěn z polystyrénových desek tl do 120 mm</t>
  </si>
  <si>
    <t>283763830</t>
  </si>
  <si>
    <t>polystyren extrudovaný 1250 x 600 x 120 mm - přístavek</t>
  </si>
  <si>
    <t>622252001</t>
  </si>
  <si>
    <t>Montáž zakládacích soklových lišt zateplení</t>
  </si>
  <si>
    <t>59051400</t>
  </si>
  <si>
    <t>lišta zakládací s okapničkou, ozn. E01a</t>
  </si>
  <si>
    <t>622252002</t>
  </si>
  <si>
    <t>Montáž ostatních lišt zateplení</t>
  </si>
  <si>
    <t>590514800</t>
  </si>
  <si>
    <t>lišta rohová PVC 10/10 cm s tkaninou bal. 2,5 m, ozn. E03</t>
  </si>
  <si>
    <t>590514920</t>
  </si>
  <si>
    <t>profil zakončovací nadokennní s okapničkou a tkaninou 100/100 mm, ozn. E02</t>
  </si>
  <si>
    <t>59051476.1</t>
  </si>
  <si>
    <t>profil okenní ukončovací s tkaninou 100/100mm, ozn. E05</t>
  </si>
  <si>
    <t>590514940</t>
  </si>
  <si>
    <t>připojovací profil parapetní variabilní s tkaninou 100/100mm, ozn. E04</t>
  </si>
  <si>
    <t>62232112</t>
  </si>
  <si>
    <t>Vápenocementová omítka hladká jednovrstvá vnějších stěn nanášená ručně vč.říms</t>
  </si>
  <si>
    <t>62232510</t>
  </si>
  <si>
    <t>Vyspravení stávající konstrukce vápenocementovou omítkou vč. případné sanace z 20%</t>
  </si>
  <si>
    <t>622325102</t>
  </si>
  <si>
    <t>Oprava vápenocementové hladké omítky vnějších stěn v rozsahu do 30%</t>
  </si>
  <si>
    <t>622325103</t>
  </si>
  <si>
    <t>Oprava vápenocementové hladké omítky vnějších stěn v rozsahu do 50%</t>
  </si>
  <si>
    <t>62232515</t>
  </si>
  <si>
    <t>Vyspravení stávající historické konstrukce vápennou omítkou vč. opravy štukaterských prvků (říms, šambrán atd...) ze 40%</t>
  </si>
  <si>
    <t>62232516</t>
  </si>
  <si>
    <t>Vyspravení stávajícího podhledu v hlavním vstupu vč. potřebných úprav a detailů</t>
  </si>
  <si>
    <t>6223810</t>
  </si>
  <si>
    <t>Vápenná omítka tl. 1,0 mm pro historické stavby vč. štukaterských prvků (říms, šambrán atd...)</t>
  </si>
  <si>
    <t>622381011</t>
  </si>
  <si>
    <t xml:space="preserve">Tenkovrstvá minerální zrnitá omítka tl. 1,5 mm včetně penetrace vnějších stěn </t>
  </si>
  <si>
    <t>622381012</t>
  </si>
  <si>
    <t xml:space="preserve">Tenkovrstvá minerální zrnitá omítka tl. 1,5 mm včetně penetrace vnějšího ostění </t>
  </si>
  <si>
    <t>6223812</t>
  </si>
  <si>
    <t>Vápenná omítka tl. 1,0 mm pro historické stavby ostění</t>
  </si>
  <si>
    <t>62238200</t>
  </si>
  <si>
    <t>Barevný fasádní nátěr neopravovaných ploch (stejný odstín probarvené stěrky)</t>
  </si>
  <si>
    <t>622384000</t>
  </si>
  <si>
    <t>Příprava podkladu fasádní omítky latek lepící stěrkou s vloženou armovací tkaninou a penetračním nátěrem</t>
  </si>
  <si>
    <t>62251105</t>
  </si>
  <si>
    <t>Tenkovrstvá omítka tl. 2,0 mm včetně penetrace vnějších stěn - marmolit</t>
  </si>
  <si>
    <t>622618111</t>
  </si>
  <si>
    <t>Antigraffiti nátěr dvojnásobný dočasný transparentní vnějších stěn provedený ručně</t>
  </si>
  <si>
    <t>629991011</t>
  </si>
  <si>
    <t>Zakrytí výplní otvorů a svislých ploch fólií přilepenou lepící páskou</t>
  </si>
  <si>
    <t>629995101</t>
  </si>
  <si>
    <t>Očištění vnějších ploch tlakovou vodou s odmašťovacím prostředkem</t>
  </si>
  <si>
    <t>631311100</t>
  </si>
  <si>
    <t>Mazanina tl do 80 mm z betonu prostého tř. C 16/20 (lože pod hranolky 80/80 mm)</t>
  </si>
  <si>
    <t>631319170</t>
  </si>
  <si>
    <t>Příplatek k mazanině za stržení mazaniny a dodání sítě Kari 100/100/6 mm</t>
  </si>
  <si>
    <t>63131918</t>
  </si>
  <si>
    <t>Příplatek k mazanině tl do 80 mm za realizaci přesné nivelety</t>
  </si>
  <si>
    <t>Ostatní konstrukce a práce-bourání</t>
  </si>
  <si>
    <t>231</t>
  </si>
  <si>
    <t>916331111</t>
  </si>
  <si>
    <t>Osazení zahradního obrubníku betonového do lože z betonu bez boční opěry</t>
  </si>
  <si>
    <t>59217211</t>
  </si>
  <si>
    <t>obrubník betonový šedý 100 x 5 x 25 cm</t>
  </si>
  <si>
    <t>941111122</t>
  </si>
  <si>
    <t>Montáž lešení řadového trubkového lehkého s podlahami zatížení do 200 kg/m2 š do 1,2 m v do 25 m</t>
  </si>
  <si>
    <t>941111222</t>
  </si>
  <si>
    <t>Příplatek k lešení řadovému trubkovému lehkému s podlahami š 1,2 m v 25 m za pronájem dle potřeb dodavatele</t>
  </si>
  <si>
    <t>941111822</t>
  </si>
  <si>
    <t>Demontáž lešení řadového trubkového lehkého s podlahami zatížení do 200 kg/m2 š do 1,2 m v do 25 m</t>
  </si>
  <si>
    <t>944511111</t>
  </si>
  <si>
    <t>Montáž ochranné sítě z textilie z umělých vláken</t>
  </si>
  <si>
    <t>944511211</t>
  </si>
  <si>
    <t>Příplatek k ochranné síti za první a každý další den za pronájem dle potřeb dodavatele</t>
  </si>
  <si>
    <t>944511811</t>
  </si>
  <si>
    <t>Demontáž ochranné sítě z textilie z umělých vláken</t>
  </si>
  <si>
    <t>944711112</t>
  </si>
  <si>
    <t>Montáž záchytné stříšky š do 2 m</t>
  </si>
  <si>
    <t>944711114</t>
  </si>
  <si>
    <t>Montáž záchytné stříšky š přes 2,5 m</t>
  </si>
  <si>
    <t>944711212</t>
  </si>
  <si>
    <t>Příplatek k záchytné stříšce š do 2 m za pronájem dle potřeb dodavatele</t>
  </si>
  <si>
    <t>944711214</t>
  </si>
  <si>
    <t>Příplatek k záchytné stříšce š přes 2,5 m  za pronájem dle potřeb dodavatele</t>
  </si>
  <si>
    <t>944711812</t>
  </si>
  <si>
    <t>Demontáž záchytné stříšky š do 2 m</t>
  </si>
  <si>
    <t>944711814</t>
  </si>
  <si>
    <t>Demontáž záchytné stříšky š přes 2,5 m</t>
  </si>
  <si>
    <t>949101111</t>
  </si>
  <si>
    <t>Lešení pomocné pro objekty pozemních staveb s lešeňovou podlahou v do 1,9 m zatížení do 150 kg/m2</t>
  </si>
  <si>
    <t>95290212</t>
  </si>
  <si>
    <t>Úklid střechy, lokálně v interiéru a okolí objektu po ukončení stavební činnosti</t>
  </si>
  <si>
    <t>hod</t>
  </si>
  <si>
    <t>962081131</t>
  </si>
  <si>
    <t>Bourání příček ze skleněných tvárnic tl do 100 mm</t>
  </si>
  <si>
    <t>967031132</t>
  </si>
  <si>
    <t>Přisekání rovných ostění v cihelném zdivu na MV nebo MVC</t>
  </si>
  <si>
    <t>968062300</t>
  </si>
  <si>
    <t>Vybourání střešních oken vel.ldo 1,5 m2</t>
  </si>
  <si>
    <t>968062376</t>
  </si>
  <si>
    <t>Vybourání dřevěných rámů oken zdvojených včetně křídel pl do 4 m2</t>
  </si>
  <si>
    <t>968062377</t>
  </si>
  <si>
    <t>Vybourání dřevěných rámů oken zdvojených včetně křídel pl přes 4 m2</t>
  </si>
  <si>
    <t>968062456</t>
  </si>
  <si>
    <t>Vybourání dřevěných dveřních zárubní pl přes 2 m2</t>
  </si>
  <si>
    <t>968062747</t>
  </si>
  <si>
    <t>Vybourání stěn dřevěných plných, zasklených nebo výkladních pl přes 4 m2</t>
  </si>
  <si>
    <t>978013191.1</t>
  </si>
  <si>
    <t>Otlučení vnitřních omítek stěn MV nebo MVC stěn v rozsahu do 100 %</t>
  </si>
  <si>
    <t>72</t>
  </si>
  <si>
    <t>978015341</t>
  </si>
  <si>
    <t>Otlučení vnějších omítek MV nebo MVC v rozsahu do 30 %</t>
  </si>
  <si>
    <t>73</t>
  </si>
  <si>
    <t>978015361</t>
  </si>
  <si>
    <t>Otlučení vnějších omítek MV nebo MVC v rozsahu do 50 %</t>
  </si>
  <si>
    <t>74</t>
  </si>
  <si>
    <t>978015391</t>
  </si>
  <si>
    <t>Otlučení vnějších omítek MV nebo MVC  v rozsahu do 100 %</t>
  </si>
  <si>
    <t>75</t>
  </si>
  <si>
    <t>97807142</t>
  </si>
  <si>
    <t xml:space="preserve">Odstranění izolace na fasádě do cca tl.60mm vč. povrchové úpravy a případné úpravy povrchu po odstranění </t>
  </si>
  <si>
    <t>76</t>
  </si>
  <si>
    <t>767</t>
  </si>
  <si>
    <t>Zjišťovací, sondovací a zkušební práce - účtováno dle stavebního deníku</t>
  </si>
  <si>
    <t>77</t>
  </si>
  <si>
    <t>999000116</t>
  </si>
  <si>
    <t>Demontáž samostatně neuvedených prvků bránících zhotovení zateplení vč. likvidace</t>
  </si>
  <si>
    <t>78</t>
  </si>
  <si>
    <t>999110100</t>
  </si>
  <si>
    <t>Šetrná demontáž a zpětná montáž hromosvodné soustavy ve fasádě vč. prodloužení potřebných částí a revize, ozn. Z01</t>
  </si>
  <si>
    <t>79</t>
  </si>
  <si>
    <t>999910200</t>
  </si>
  <si>
    <t>Šetrná demontáž hromosvodu na střeše, vč.zákresu stávající instalace, ozn. Z01</t>
  </si>
  <si>
    <t>80</t>
  </si>
  <si>
    <t>999910300</t>
  </si>
  <si>
    <t>Instalace nového hromosvodu z Cu ve stejném rozsahu původního vč.revize, ozn. Z01</t>
  </si>
  <si>
    <t>81</t>
  </si>
  <si>
    <t>999110510</t>
  </si>
  <si>
    <t>Zednické přípomoci</t>
  </si>
  <si>
    <t>82</t>
  </si>
  <si>
    <t>999110511</t>
  </si>
  <si>
    <t>Drobné bourací a demontážní práce</t>
  </si>
  <si>
    <t>83</t>
  </si>
  <si>
    <t>999910131</t>
  </si>
  <si>
    <t>Montáž a dodávka plastové větrací mřížky na výšku latě - 60 mm</t>
  </si>
  <si>
    <t>84</t>
  </si>
  <si>
    <t>999910132</t>
  </si>
  <si>
    <t>Montáž a dodávka plastové větrací mřížky na výšku latě - 40mm</t>
  </si>
  <si>
    <t>85</t>
  </si>
  <si>
    <t>999910160</t>
  </si>
  <si>
    <t>Demontáž betonových dlaždic pod konstrukcí satelitu</t>
  </si>
  <si>
    <t>86</t>
  </si>
  <si>
    <t>999910180</t>
  </si>
  <si>
    <t>Odpojení, zabezpečení stávajících elektroinstalací, drobné úpravy a zapojení elektro</t>
  </si>
  <si>
    <t>87</t>
  </si>
  <si>
    <t>999910210</t>
  </si>
  <si>
    <t>Vyříznutí stávající krytiny a tepelné izolace</t>
  </si>
  <si>
    <t>997</t>
  </si>
  <si>
    <t>Přesun sutě</t>
  </si>
  <si>
    <t>88</t>
  </si>
  <si>
    <t>997013120</t>
  </si>
  <si>
    <t>Vnitrostaveništní doprava suti a vybouraných hmot pro budovy v do 36 m s použitím mechanizace</t>
  </si>
  <si>
    <t>89</t>
  </si>
  <si>
    <t>90</t>
  </si>
  <si>
    <t>997013509</t>
  </si>
  <si>
    <t>Příplatek k odvozu suti a vybouraných hmot na skládku ZKD 1 km přes 1 km (po odpočtu kovových prvků)</t>
  </si>
  <si>
    <t>91</t>
  </si>
  <si>
    <t>99701351</t>
  </si>
  <si>
    <t xml:space="preserve">Odpočet (přípočet) za likvidaci kovových prvků </t>
  </si>
  <si>
    <t>92</t>
  </si>
  <si>
    <t>997013801.1</t>
  </si>
  <si>
    <t>Poplatek za uložení čisté stavební suti na skládce (skládkovné)</t>
  </si>
  <si>
    <t>93</t>
  </si>
  <si>
    <t>997013801</t>
  </si>
  <si>
    <t>Poplatek za uložení stavebního betonového odpadu na skládce (skládkovné)</t>
  </si>
  <si>
    <t>94</t>
  </si>
  <si>
    <t>95</t>
  </si>
  <si>
    <t>997013831.1</t>
  </si>
  <si>
    <t>Poplatek za uložení stavebního směsného odpadu na skládce (skládkovné) - dřevo, SDK, ostatní</t>
  </si>
  <si>
    <t>998</t>
  </si>
  <si>
    <t>Přesun hmot</t>
  </si>
  <si>
    <t>96</t>
  </si>
  <si>
    <t>998011004</t>
  </si>
  <si>
    <t>Přesun hmot pro budovy zděné v do 36 m</t>
  </si>
  <si>
    <t>PSV</t>
  </si>
  <si>
    <t>Práce a dodávky PSV</t>
  </si>
  <si>
    <t>711</t>
  </si>
  <si>
    <t>Izolace proti vodě, vlhkosti a plynům</t>
  </si>
  <si>
    <t>97</t>
  </si>
  <si>
    <t>711122131</t>
  </si>
  <si>
    <t>Provedení izolace proti zemní vlhkosti svislé za horka nátěrem asfaltovým</t>
  </si>
  <si>
    <t>98</t>
  </si>
  <si>
    <t>111631500</t>
  </si>
  <si>
    <t>lak asfaltový ALP/9 bal 9 kg</t>
  </si>
  <si>
    <t>99</t>
  </si>
  <si>
    <t>711142559</t>
  </si>
  <si>
    <t>Provedení izolace proti zemní vlhkosti pásy přitavením svislé NAIP</t>
  </si>
  <si>
    <t>100</t>
  </si>
  <si>
    <t>62852254.1</t>
  </si>
  <si>
    <t xml:space="preserve">pás asfaltovaný modifikovaný SBS </t>
  </si>
  <si>
    <t>101</t>
  </si>
  <si>
    <t>711161302</t>
  </si>
  <si>
    <t xml:space="preserve">Izolace proti zemní vlhkosti stěn foliemi nopovými pro běžné podmínky tl. 0,4 mm </t>
  </si>
  <si>
    <t>102</t>
  </si>
  <si>
    <t>998711103</t>
  </si>
  <si>
    <t>Přesun hmot tonážní pro izolace proti vodě, vlhkosti a plynům v objektech výšky do 60 m</t>
  </si>
  <si>
    <t>712</t>
  </si>
  <si>
    <t>Povlakové krytiny</t>
  </si>
  <si>
    <t>103</t>
  </si>
  <si>
    <t>71234165</t>
  </si>
  <si>
    <t>Provedení povlakové krytiny střech do 10° pásy NAIP kotvením celoplošným</t>
  </si>
  <si>
    <t>104</t>
  </si>
  <si>
    <t>62852254</t>
  </si>
  <si>
    <t>pás asfaltovaný modifikovaný SBS podkladní</t>
  </si>
  <si>
    <t>105</t>
  </si>
  <si>
    <t>71234166</t>
  </si>
  <si>
    <t>Provedení povlakové krytiny střech do 10° pásy NAIP kotvením a bodovým natavením k podkladnímu pásu</t>
  </si>
  <si>
    <t>106</t>
  </si>
  <si>
    <t>62852257</t>
  </si>
  <si>
    <t>pás asfaltovaný modifikovaný SBS vrchní s břidličným posypem a vlivem omezení šíření plamene</t>
  </si>
  <si>
    <t>107</t>
  </si>
  <si>
    <t>71236170</t>
  </si>
  <si>
    <t>Montáž a dodávka systémové podkladní fólie falcovaného Cu plechu</t>
  </si>
  <si>
    <t>108</t>
  </si>
  <si>
    <t>71236200</t>
  </si>
  <si>
    <t xml:space="preserve">Montáž a dodávka pojistné hydroizolace </t>
  </si>
  <si>
    <t>109</t>
  </si>
  <si>
    <t>71236300</t>
  </si>
  <si>
    <t xml:space="preserve">Montáž a dodávka těsnící pásky mezi dřevěnou konstrukcí a pojistnou hydroizolací šikmin </t>
  </si>
  <si>
    <t>110</t>
  </si>
  <si>
    <t>712591587</t>
  </si>
  <si>
    <t>Provedení povlakové krytiny oblých střech přibitím pásů hřebíky</t>
  </si>
  <si>
    <t>111</t>
  </si>
  <si>
    <t>62821228</t>
  </si>
  <si>
    <t>pás asfaltovaný typu R</t>
  </si>
  <si>
    <t>112</t>
  </si>
  <si>
    <t>712800100</t>
  </si>
  <si>
    <t>Doplnění asfaltového pásu nad hranol po vyříznutí pásu v šíři 50 cm</t>
  </si>
  <si>
    <t>113</t>
  </si>
  <si>
    <t>712800900</t>
  </si>
  <si>
    <t>Provedení hydroizolace a souvisejících prací na střeše spojovacího krčku</t>
  </si>
  <si>
    <t>114</t>
  </si>
  <si>
    <t>998712104</t>
  </si>
  <si>
    <t>Přesun hmot tonážní tonážní pro krytiny povlakové v objektech v do 36 m</t>
  </si>
  <si>
    <t>713</t>
  </si>
  <si>
    <t>Izolace tepelné</t>
  </si>
  <si>
    <t>115</t>
  </si>
  <si>
    <t>713131141</t>
  </si>
  <si>
    <t>Montáž izolace tepelné stěn a základů lepením celoplošně rohoží, pásů, dílců, desek</t>
  </si>
  <si>
    <t>116</t>
  </si>
  <si>
    <t>283000710</t>
  </si>
  <si>
    <t>polystyren extrudovaný XPS tl.80 mm - prahový pás stavební úpravy d</t>
  </si>
  <si>
    <t>117</t>
  </si>
  <si>
    <t>713131145</t>
  </si>
  <si>
    <t>Montáž izolace tepelné stěn a základů lepením bodově rohoží, pásů, dílců, desek</t>
  </si>
  <si>
    <t>118</t>
  </si>
  <si>
    <t>28376384</t>
  </si>
  <si>
    <t>polystyren extrudovaný 1250 x 600 x 140 mm - sokl</t>
  </si>
  <si>
    <t>119</t>
  </si>
  <si>
    <t>713140853</t>
  </si>
  <si>
    <t>Odstranění tepelné izolace střech nadstřešní lepené z vláknitých materiálů tl přes 100 mm</t>
  </si>
  <si>
    <t>120</t>
  </si>
  <si>
    <t>7131411</t>
  </si>
  <si>
    <t>Montáž izolace tepelné střech dvouvrstvé</t>
  </si>
  <si>
    <t>121</t>
  </si>
  <si>
    <t>63150000</t>
  </si>
  <si>
    <t>deska izolační pro ploché střechy minrální vlna celkové tl. 300 mm</t>
  </si>
  <si>
    <t>122</t>
  </si>
  <si>
    <t>713500100</t>
  </si>
  <si>
    <t>Doplnění vyříznuté tepelné izolace po instalaci distančních hranolů (nový materiál minerální vata)</t>
  </si>
  <si>
    <t>123</t>
  </si>
  <si>
    <t>998713104</t>
  </si>
  <si>
    <t>Přesun hmot tonážní tonážní pro izolace tepelné v objektech v do 36 m</t>
  </si>
  <si>
    <t>762</t>
  </si>
  <si>
    <t>Konstrukce tesařské</t>
  </si>
  <si>
    <t>124</t>
  </si>
  <si>
    <t>76234101</t>
  </si>
  <si>
    <t>Bednění střech rovných z desek OSB tl 20 mm na sraz šroubovaných</t>
  </si>
  <si>
    <t>125</t>
  </si>
  <si>
    <t>762341210</t>
  </si>
  <si>
    <t>Montáž bednění střech rovných a šikmých sklonu do 60° z hrubých prken na sraz</t>
  </si>
  <si>
    <t>126</t>
  </si>
  <si>
    <t>605151110</t>
  </si>
  <si>
    <t>řezivo jehličnaté boční prkno jakost I.-II. 2 - 3 cm</t>
  </si>
  <si>
    <t>127</t>
  </si>
  <si>
    <t>762341811</t>
  </si>
  <si>
    <t>Demontáž bednění střech z prken</t>
  </si>
  <si>
    <t>128</t>
  </si>
  <si>
    <t>762342210</t>
  </si>
  <si>
    <t>Montáž laťování na střechách jednoduchých sklonu do 60° osové vzdálenosti do 750 mm</t>
  </si>
  <si>
    <t>129</t>
  </si>
  <si>
    <t>605141130</t>
  </si>
  <si>
    <t>řezivo jehličnaté,střešní latě impregnované dl 2 - 3,5 m</t>
  </si>
  <si>
    <t>130</t>
  </si>
  <si>
    <t>762395000</t>
  </si>
  <si>
    <t>Spojovací prostředky pro montáž krovu, bednění, laťování, světlíky, klíny</t>
  </si>
  <si>
    <t>131</t>
  </si>
  <si>
    <t>762751110</t>
  </si>
  <si>
    <t>Montáž prostorové vázané kce na hladko z hraněného řeziva průřezové plochy do 120 cm2</t>
  </si>
  <si>
    <t>132</t>
  </si>
  <si>
    <t>605120010</t>
  </si>
  <si>
    <t>řezivo jehličnaté hranol jakost I do 120 cm2</t>
  </si>
  <si>
    <t>133</t>
  </si>
  <si>
    <t>762795000</t>
  </si>
  <si>
    <t>Spojovací prostředky pro montáž prostorových vázaných kcí</t>
  </si>
  <si>
    <t>134</t>
  </si>
  <si>
    <t>762822100</t>
  </si>
  <si>
    <t xml:space="preserve">Montáž stropního (podkladního) trámu kotvením, resp.doplňovaná konstrukce krovu z hraněného řeziva průřezové plochy do 144 cm2 </t>
  </si>
  <si>
    <t>135</t>
  </si>
  <si>
    <t>136</t>
  </si>
  <si>
    <t>605120110</t>
  </si>
  <si>
    <t>řezivo jehličnaté hranol jakost I nad 120 cm2 (doplňované ve stávajícím krovu)</t>
  </si>
  <si>
    <t>137</t>
  </si>
  <si>
    <t>762842100</t>
  </si>
  <si>
    <t>Doplnění konstrukce z cementovláknitých desek tl.20 mm - obklad hranolu u nadřímsového žlabu v šíři 80 mm</t>
  </si>
  <si>
    <t>138</t>
  </si>
  <si>
    <t>998762104</t>
  </si>
  <si>
    <t>Přesun hmot tonážní pro kce tesařské v objektech v do 36 m</t>
  </si>
  <si>
    <t>763</t>
  </si>
  <si>
    <t>Konstrukce suché výstavby</t>
  </si>
  <si>
    <t>139</t>
  </si>
  <si>
    <t>763131451</t>
  </si>
  <si>
    <t>SDK podhled deska 1xH2 12,5 bez TI dvouvrstvá spodní kce profil CD+UD</t>
  </si>
  <si>
    <t>140</t>
  </si>
  <si>
    <t>763131831</t>
  </si>
  <si>
    <t>Demontáž SDK podhledu s jednovrstvou nosnou kcí z ocelových profilů opláštění jednoduché</t>
  </si>
  <si>
    <t>141</t>
  </si>
  <si>
    <t>998763304</t>
  </si>
  <si>
    <t>Přesun hmot tonážní pro sádrokartonové konstrukce v objektech v do 36 m</t>
  </si>
  <si>
    <t>764</t>
  </si>
  <si>
    <t>Konstrukce klempířské</t>
  </si>
  <si>
    <t>142</t>
  </si>
  <si>
    <t>764002871</t>
  </si>
  <si>
    <t>Demontáž lemování zdí do suti</t>
  </si>
  <si>
    <t>143</t>
  </si>
  <si>
    <t>764211201</t>
  </si>
  <si>
    <t>Krytina Cu tl 0,63 mm hladká střešní z tabulí 2000x1000 mm sklonu do 30°</t>
  </si>
  <si>
    <t>144</t>
  </si>
  <si>
    <t>764211203</t>
  </si>
  <si>
    <t xml:space="preserve">Krytina Cu tl 0,63 mm hladká střešní z tabulí 2000x1000 mm sklonu přes 45° </t>
  </si>
  <si>
    <t>145</t>
  </si>
  <si>
    <t>76422222</t>
  </si>
  <si>
    <t>Oplechování Cu střešní krytiny rš 330 mm lištou se zatmelením</t>
  </si>
  <si>
    <t>146</t>
  </si>
  <si>
    <t>7642312</t>
  </si>
  <si>
    <t>Okapnice  Cu pod nástřešní žlab rš 450 mm</t>
  </si>
  <si>
    <t>147</t>
  </si>
  <si>
    <t>76423123</t>
  </si>
  <si>
    <t>Okapnice  Cu pro asf. krytinu rš 330 mm</t>
  </si>
  <si>
    <t>148</t>
  </si>
  <si>
    <t>764236404</t>
  </si>
  <si>
    <t>Oplechování rovných parapetů  mechanicky kotvené z Cu plechu rš 330 mm, ozn. O01-O30</t>
  </si>
  <si>
    <t>149</t>
  </si>
  <si>
    <t>764238404</t>
  </si>
  <si>
    <t>Oplechování rovné římsy mechanicky kotvené z Cu plechu do rš 330 mm, ozn. K05, K08</t>
  </si>
  <si>
    <t>150</t>
  </si>
  <si>
    <t>764238405</t>
  </si>
  <si>
    <t>Oplechování rovné římsy mechanicky kotvené z Cu plechu do rš 400 mm, K06, K07</t>
  </si>
  <si>
    <t>151</t>
  </si>
  <si>
    <t>764238411</t>
  </si>
  <si>
    <t>Oplechování rovné římsy mechanicky kotvené z Cu plechu rš přes 670 mm, ozn. K03,K04,K13</t>
  </si>
  <si>
    <t>152</t>
  </si>
  <si>
    <t>76423926</t>
  </si>
  <si>
    <t>Lemování prostupů potrubí střešní krytinou Cu rš do 330 mm</t>
  </si>
  <si>
    <t>153</t>
  </si>
  <si>
    <t>76424623</t>
  </si>
  <si>
    <t>Ventilační nástavec Cu D 100-125 mm se stříškou výšky 400 mm</t>
  </si>
  <si>
    <t>154</t>
  </si>
  <si>
    <t>76424630</t>
  </si>
  <si>
    <t>Ventilační nástavec Cu obdélníkový 125/400 mm se stříškou výšky 400 mm</t>
  </si>
  <si>
    <t>155</t>
  </si>
  <si>
    <t>76425320</t>
  </si>
  <si>
    <t>Žlab Cu nadřímsový hranatý rš 450 mm v hácích s okapničkou, ozn. K01</t>
  </si>
  <si>
    <t>156</t>
  </si>
  <si>
    <t>764255203</t>
  </si>
  <si>
    <t>Žlab Cu nástřešní oblý rš 660 mm vč.háků</t>
  </si>
  <si>
    <t>157</t>
  </si>
  <si>
    <t>76431184</t>
  </si>
  <si>
    <t xml:space="preserve">Demontáž krytina z plechových šablon sklon přes 45° </t>
  </si>
  <si>
    <t>158</t>
  </si>
  <si>
    <t>764311842</t>
  </si>
  <si>
    <t>Demontáž krytina hladká tabule 2000x1000 mm sklon přes 45° plocha přes 25 m2</t>
  </si>
  <si>
    <t>159</t>
  </si>
  <si>
    <t>764322840</t>
  </si>
  <si>
    <t>Demontáž oplechování okapů tvrdá krytina rš 500 mm do 30°</t>
  </si>
  <si>
    <t>160</t>
  </si>
  <si>
    <t>Demontáž lemování zdí a konstrukcí plochá střecha s krycím plechem do rš 500 mm</t>
  </si>
  <si>
    <t>161</t>
  </si>
  <si>
    <t>764345831</t>
  </si>
  <si>
    <t>Demontáž ventilační nástavec průměr do 150 mm do 30°</t>
  </si>
  <si>
    <t>162</t>
  </si>
  <si>
    <t>764353850</t>
  </si>
  <si>
    <t>Demontáž žlab nadřímsový hranatý v lůžku rš 600 mm do 30°</t>
  </si>
  <si>
    <t>163</t>
  </si>
  <si>
    <t>764353852</t>
  </si>
  <si>
    <t>Demontáž žlab nadřímsový hranatý v lůžku rš 600 mm přes 45°</t>
  </si>
  <si>
    <t>164</t>
  </si>
  <si>
    <t>764355812</t>
  </si>
  <si>
    <t>Demontáž žlab nástřešní oblý rš 660 mm přes 45°</t>
  </si>
  <si>
    <t>165</t>
  </si>
  <si>
    <t>764410850</t>
  </si>
  <si>
    <t>Demontáž oplechování parapetu rš do 330 mm</t>
  </si>
  <si>
    <t>166</t>
  </si>
  <si>
    <t>764410880</t>
  </si>
  <si>
    <t>Demontáž oplechování parapetu rš do 600 mm</t>
  </si>
  <si>
    <t>167</t>
  </si>
  <si>
    <t>764422810</t>
  </si>
  <si>
    <t>Demontáž oplechování říms rš do 800 mm</t>
  </si>
  <si>
    <t>168</t>
  </si>
  <si>
    <t>169</t>
  </si>
  <si>
    <t>76445480</t>
  </si>
  <si>
    <t>Demontáž trouby kruhové průměr 125 mm</t>
  </si>
  <si>
    <t>170</t>
  </si>
  <si>
    <t>76451028</t>
  </si>
  <si>
    <t>Oplechování Cu parapetů rš 1200 mm včetně rohů</t>
  </si>
  <si>
    <t>171</t>
  </si>
  <si>
    <t>76452127</t>
  </si>
  <si>
    <t>Oplechování Cu říms pod žlabem rš 550 mm, ozn. K10</t>
  </si>
  <si>
    <t>172</t>
  </si>
  <si>
    <t>76453026</t>
  </si>
  <si>
    <t>Oplechování Cu zdí rš 750 mm včetně rohů, ozn. K11, K12</t>
  </si>
  <si>
    <t>173</t>
  </si>
  <si>
    <t>76455420</t>
  </si>
  <si>
    <t>Odpadní trouby Cu kruhové D 120 mm vč.napojení na odpady v nižších podlažích, ozn. K02</t>
  </si>
  <si>
    <t>174</t>
  </si>
  <si>
    <t>76455500</t>
  </si>
  <si>
    <t>Montáž a dodávka plastové napojovací trubky na geigr v barvě Cu délky 2,5 m</t>
  </si>
  <si>
    <t>175</t>
  </si>
  <si>
    <t>76455590</t>
  </si>
  <si>
    <t>Montáž a dodávka plastového větracího prvku horní dutiny DN 100 mm s napojovacím talířem pro asfaltovou krytinu</t>
  </si>
  <si>
    <t>176</t>
  </si>
  <si>
    <t>998764104</t>
  </si>
  <si>
    <t>Přesun hmot tonážní pro konstrukce klempířské v objektech v do 36 m</t>
  </si>
  <si>
    <t>765</t>
  </si>
  <si>
    <t>Konstrukce pokrývačské</t>
  </si>
  <si>
    <t>177</t>
  </si>
  <si>
    <t>765151801</t>
  </si>
  <si>
    <t>Demontáž krytiny bitumenové ze šindelů do suti</t>
  </si>
  <si>
    <t>178</t>
  </si>
  <si>
    <t>765151811</t>
  </si>
  <si>
    <t>Příplatek k cenám demontáže bitumenové  krytiny ze šindelů za sklon přes 30°</t>
  </si>
  <si>
    <t>766</t>
  </si>
  <si>
    <t>Konstrukce truhlářské vč. přesunu hmot</t>
  </si>
  <si>
    <t>179</t>
  </si>
  <si>
    <t>7666910010</t>
  </si>
  <si>
    <t>Montáž a dodávka dřevěných oken vel. 1600x1800mm vč. vnitřního parapetu a systémových detailů, ozn.01</t>
  </si>
  <si>
    <t>180</t>
  </si>
  <si>
    <t>7666910015</t>
  </si>
  <si>
    <t>Montáž a dodávka dřevěných oken vel. 1600x1700mm vč. vnitřního parapetu a systémových detailů, ozn. 02</t>
  </si>
  <si>
    <t>181</t>
  </si>
  <si>
    <t>7666910020</t>
  </si>
  <si>
    <t>Montáž a dodávka dřevěných oken vel. 1300x2200mm vč. vnitřního parapetu a systémových detailů, ozn. 03</t>
  </si>
  <si>
    <t>182</t>
  </si>
  <si>
    <t>7666910025</t>
  </si>
  <si>
    <t>Montáž a dodávka dřevěných oken vel. 500x1500mm vč. vnitřního parapetu a systémových detailů, ozn. 04</t>
  </si>
  <si>
    <t>183</t>
  </si>
  <si>
    <t>7666910027</t>
  </si>
  <si>
    <t>Montáž a dodávka dřevěných oken vel. 2000x2000mm vč. vnitřního parapetu a systémových detailů, ozn. 05</t>
  </si>
  <si>
    <t>184</t>
  </si>
  <si>
    <t>7666910035</t>
  </si>
  <si>
    <t>Montáž a dodávka dřevěných oken vel. 900x2200mm vč. vnitřního parapetu a systémových detailů, ozn. 07</t>
  </si>
  <si>
    <t>185</t>
  </si>
  <si>
    <t>7666910040</t>
  </si>
  <si>
    <t>Montáž a dodávka střešních dřevěných oken vel. 1200x1400mm vč. vnitřního parapetu systémových detailů, ozn. 06</t>
  </si>
  <si>
    <t>186</t>
  </si>
  <si>
    <t>7666910041</t>
  </si>
  <si>
    <t>Montáž a dodávka střešních dřevěných oken vel. 1200x1400mm vč. vnitřního parapetu a systémových detailů, ozn. 08</t>
  </si>
  <si>
    <t>187</t>
  </si>
  <si>
    <t>7666910042</t>
  </si>
  <si>
    <t>Montáž a dodávka střešních dřevěných oken vel. 700x1700mm vč. vnitřního parapetu a systémových detailů, ozn. 09</t>
  </si>
  <si>
    <t>188</t>
  </si>
  <si>
    <t>7666910045</t>
  </si>
  <si>
    <t>Montáž a dodávka dřevěných oken vel. 2400x2000mm vč. vnitřního parapetu a systémových detailů, ozn. 10</t>
  </si>
  <si>
    <t>189</t>
  </si>
  <si>
    <t>7666910052</t>
  </si>
  <si>
    <t>Montáž a dodávka dřevěných oken vel. 3600x2000mm vč. vnitřního parapetu a systémových detailů, ozn. 13</t>
  </si>
  <si>
    <t>190</t>
  </si>
  <si>
    <t>7666910050</t>
  </si>
  <si>
    <t>Montáž a dodávka střešních dřevěných oken vel. 3700x2000mm vč. vnitřního parapetu a systémových detailů, ozn. 11</t>
  </si>
  <si>
    <t>191</t>
  </si>
  <si>
    <t>7666910051</t>
  </si>
  <si>
    <t>Montáž a dodávka střešních dřevěných oken vel. 1200x2000mm vč. vnitřního parapetu a systémových detailů, ozn. 12</t>
  </si>
  <si>
    <t>192</t>
  </si>
  <si>
    <t>7666910053</t>
  </si>
  <si>
    <t>Montáž a dodávka dřevěných oken vel. 1600x1700mm vč. vnitřního parapetu a systémových detailů, ozn. 15</t>
  </si>
  <si>
    <t>193</t>
  </si>
  <si>
    <t>7666910055</t>
  </si>
  <si>
    <t>Montáž a dodávka střešních dřevěných oken vel. 2000x1200mm vč. vnitřního parapetu a systémových detailů, ozn. 14</t>
  </si>
  <si>
    <t>194</t>
  </si>
  <si>
    <t>7666910060</t>
  </si>
  <si>
    <t>Montáž a dodávka dřevěných oken vel. 2800x1500mm vč. vnitřního parapetu a systémových detailů, ozn. 25</t>
  </si>
  <si>
    <t>195</t>
  </si>
  <si>
    <t>7666910065</t>
  </si>
  <si>
    <t>Montáž a dodávka dřevěných oken vel. 1300x1500mm vč. vnitřního parapetu a systémových detailů, ozn.18</t>
  </si>
  <si>
    <t>196</t>
  </si>
  <si>
    <t>7666910070</t>
  </si>
  <si>
    <t>Montáž a dodávka dřevěných oken vel. 1300x2000mm vč. vnitřního parapetu a systémových detailů, ozn.19</t>
  </si>
  <si>
    <t>197</t>
  </si>
  <si>
    <t>7666910075</t>
  </si>
  <si>
    <t>Montáž a dodávka dřevěných oken vel. 1500x1900mm vč. vnitřního parapetu a systémových detailů, ozn. 16</t>
  </si>
  <si>
    <t>198</t>
  </si>
  <si>
    <t>7666910076</t>
  </si>
  <si>
    <t>Montáž a dodávka dřevěných oken vel. 1500x1700mm vč. vnitřního parapetu a systémových detailů, ozn. 17</t>
  </si>
  <si>
    <t>199</t>
  </si>
  <si>
    <t>7666910077</t>
  </si>
  <si>
    <t>Montáž a dodávka dřevěných oken vel. 3600x2000mm vč. vnitřního parapetu a systémových detailů, ozn. 20</t>
  </si>
  <si>
    <t>200</t>
  </si>
  <si>
    <t>7666910078</t>
  </si>
  <si>
    <t>Montáž a dodávka dřevěných oken vel. 1300x1400mm vč. vnitřního parapetu a systémových detailů, ozn. 26</t>
  </si>
  <si>
    <t>201</t>
  </si>
  <si>
    <t>7666910079</t>
  </si>
  <si>
    <t>Montáž a dodávka dřevěných dveří střešních vel. 1200x1900mm vč. prahu a systémových detailů, ozn. 27</t>
  </si>
  <si>
    <t>202</t>
  </si>
  <si>
    <t>7666910080</t>
  </si>
  <si>
    <t>Montáž a dodávka dřevěných oken vel. 900x1100mm vč. vnitřního parapetu a systémových detailů, ozn. 30</t>
  </si>
  <si>
    <t>203</t>
  </si>
  <si>
    <t>7666910082</t>
  </si>
  <si>
    <t>Montáž a dodávka dřevěných suterenního oken vel. - upřesněna na stavbě, vč. vnitřního parapetu a systémových detailů, ozn. 31</t>
  </si>
  <si>
    <t>204</t>
  </si>
  <si>
    <t>7666910083</t>
  </si>
  <si>
    <t>Montáž a dodávka dřevěných suterenního oken vel. - upřesněna na stavbě, vč. vnitřního parapetu a systémových detailů, ozn. 32</t>
  </si>
  <si>
    <t>205</t>
  </si>
  <si>
    <t>7666910085</t>
  </si>
  <si>
    <t>Montáž a dodávka dřevěných oken vel. 1800x1900mm vč. vnitřního parapetu a systémových detailů, ozn. 28</t>
  </si>
  <si>
    <t>206</t>
  </si>
  <si>
    <t>7666910090</t>
  </si>
  <si>
    <t>Repase vstupních dřevěných dveří vel. 2000x3500mm vč. systémových detailů, ozn. 23</t>
  </si>
  <si>
    <t>207</t>
  </si>
  <si>
    <t>7666910095</t>
  </si>
  <si>
    <t>Repase vstupních dřevěných dveří vel. 1900x3200mm vč. systémových detailů, ozn. 29</t>
  </si>
  <si>
    <t>208</t>
  </si>
  <si>
    <t>7666910110</t>
  </si>
  <si>
    <t>Montáž a dodávka dřevěného výkladce vel. 5200x2600mm vč. systémových detailů, ozn. 22</t>
  </si>
  <si>
    <t>209</t>
  </si>
  <si>
    <t>7666910100</t>
  </si>
  <si>
    <t>Montáž a dodávka dřevěného výkladce vel. 5200x2600mm vč. systémových detailů, ozn. 21</t>
  </si>
  <si>
    <t>210</t>
  </si>
  <si>
    <t>7666910120</t>
  </si>
  <si>
    <t>Montáž a dodávka dřevěného výkladce vel. 5500x3500mm vč. systémových detailů, ozn. 24</t>
  </si>
  <si>
    <t>211</t>
  </si>
  <si>
    <t>7666910130</t>
  </si>
  <si>
    <t>Demontáž reklamní tabule vel.5200x1300mm, vyčištění dutiny, zhodnocení stavu nosné konstrukce, oprava nosné konstrukce, izolace minerální vatou, zaklopení OSB deskou tl. 15 mm, natažení drátkové folie, osazení plechové tabule vč. systémových detailů, ozn</t>
  </si>
  <si>
    <t>212</t>
  </si>
  <si>
    <t>766691915</t>
  </si>
  <si>
    <t>Vyvěšení nebo zavěšení dřevěných křídel dveří pl přes 2 m2</t>
  </si>
  <si>
    <t>213</t>
  </si>
  <si>
    <t>766695232</t>
  </si>
  <si>
    <t>Montáž truhlářských prahů dveří 2křídlových šířky do 10 cm</t>
  </si>
  <si>
    <t>214</t>
  </si>
  <si>
    <t>611000560</t>
  </si>
  <si>
    <t>upravený prah dveřní dřevěný dubový tl 2 cm dl.130-135 cm š 10 cm</t>
  </si>
  <si>
    <t>215</t>
  </si>
  <si>
    <t>766920120</t>
  </si>
  <si>
    <t>Úprava a repase s povrchovou úpravou dvoukřídlových dveří vel.135/190 cm</t>
  </si>
  <si>
    <t>Konstrukce zámečnické vč.přesunu hmot a finální povrchové úpravy</t>
  </si>
  <si>
    <t>216</t>
  </si>
  <si>
    <t>7677229</t>
  </si>
  <si>
    <t>Demontáž stávajícího prahu dvoukřídlových dveří</t>
  </si>
  <si>
    <t>217</t>
  </si>
  <si>
    <t>767910100</t>
  </si>
  <si>
    <t>Montáž a dodávka uhelníku 40/60/3mm na propojení konců zárubně dl.130-135 cm vč.zkrácení + úpravy stávající zárubně</t>
  </si>
  <si>
    <t>218</t>
  </si>
  <si>
    <t>767920600</t>
  </si>
  <si>
    <t xml:space="preserve">Šetrná demontáž, dočasné přemístění a nové osazení nosné OK technologie na připravené konstrukce </t>
  </si>
  <si>
    <t>kg</t>
  </si>
  <si>
    <t>219</t>
  </si>
  <si>
    <t>76799670</t>
  </si>
  <si>
    <t>Šetrná demontáž a zpětná montáž okeních mříží vč. nové povrchové úpravy, ozn. Z17,18</t>
  </si>
  <si>
    <t>220</t>
  </si>
  <si>
    <t>76799675</t>
  </si>
  <si>
    <t>Demontáž římsové tabule vel. cca 18,0*0,75 m, obroušení a nátěr rámu, montáž nového zasklení vč. nového kotevního systému a likvidace, ozn. Z19</t>
  </si>
  <si>
    <t>76799680</t>
  </si>
  <si>
    <t>Šetrná demontáž, zpětná montáž, nová povrchová úprava stropní tabule vč. nového kotevního systému, ozn. Z20</t>
  </si>
  <si>
    <t>222</t>
  </si>
  <si>
    <t>767110105</t>
  </si>
  <si>
    <t>Šetrná demontáž a zpětná montáž kamer, ozn. Z04,06</t>
  </si>
  <si>
    <t>223</t>
  </si>
  <si>
    <t>767110106</t>
  </si>
  <si>
    <t>Šetrná demontáž a zpětná montáž ventilační hlavice, ozn. Z09</t>
  </si>
  <si>
    <t>224</t>
  </si>
  <si>
    <t>767110115</t>
  </si>
  <si>
    <t>Demontáž fasádních tabulek a el. krabiček vč. likvidace, ozn. Z02</t>
  </si>
  <si>
    <t>225</t>
  </si>
  <si>
    <t>767110225</t>
  </si>
  <si>
    <t>Šetrná demontáž, zpětná montáž (úprava) reklamních ploch na fasádě vč osvětlení, úprava kotevního systému s vazbou na KZS (Z11,Z12,Z13)</t>
  </si>
  <si>
    <t>226</t>
  </si>
  <si>
    <t>767110226</t>
  </si>
  <si>
    <t>Montáž a dodávka fasádních tabulek a el. krabiček, ozn. Z02</t>
  </si>
  <si>
    <t>227</t>
  </si>
  <si>
    <t>767110240</t>
  </si>
  <si>
    <t>Šetrná demontáž a zpětná montáž antény, vč. povrchových úprav před zpětnou montáží, ozn. Z07</t>
  </si>
  <si>
    <t>228</t>
  </si>
  <si>
    <t>767110340</t>
  </si>
  <si>
    <t>Šetrná demontáž a zpětná montáž čísel popisných, reklamních ploch na fasádě, tabulek, atd..</t>
  </si>
  <si>
    <t>229</t>
  </si>
  <si>
    <t>767110345</t>
  </si>
  <si>
    <t>Montáž a dodávka sněhových dvoutyčových zachytávačů z nerez oceli vč. kotvení, Z10</t>
  </si>
  <si>
    <t>230</t>
  </si>
  <si>
    <t>767110346</t>
  </si>
  <si>
    <t>Šetrná demontáž a zpětná montáž stojanů na vlajky vč. povrchové úpravy a kotvení, ozn. Z05</t>
  </si>
  <si>
    <t>767110347</t>
  </si>
  <si>
    <t>Montáž a dodávka dočasného velkoplošného informačního panelu vel.5100x2400mm vč. nosné konstrukce a kotvení do betonových patek, ozn. Z15 (obsah zajišťuje investor)</t>
  </si>
  <si>
    <t>232</t>
  </si>
  <si>
    <t>767110348</t>
  </si>
  <si>
    <t>Montáž trvalé pamětní desky vel.300x400mm vč. kotvení, ozn. Z14 (obsah a výrobu zajišťuje investor)</t>
  </si>
  <si>
    <t>233</t>
  </si>
  <si>
    <t>767910181</t>
  </si>
  <si>
    <t>Šetrná demontáž, zpětná montáž a povrchová úprava nátěrem (2x vrch + základ + očištění) konstrukce sirény, ozn. Z16</t>
  </si>
  <si>
    <t>781</t>
  </si>
  <si>
    <t>Obklady keramické</t>
  </si>
  <si>
    <t>234</t>
  </si>
  <si>
    <t>781474100</t>
  </si>
  <si>
    <t>Montáž obkladů vnitřních keramických hladkých do 50 ks/m2 lepených flexibilním lepidlem vč.přípravy podkladu</t>
  </si>
  <si>
    <t>235</t>
  </si>
  <si>
    <t>59761000</t>
  </si>
  <si>
    <t>obkládačky keramické</t>
  </si>
  <si>
    <t>236</t>
  </si>
  <si>
    <t>998781104</t>
  </si>
  <si>
    <t>Přesun hmot tonážní pro obklady keramické v objektech v do 36 m</t>
  </si>
  <si>
    <t>783</t>
  </si>
  <si>
    <t>Nátěry</t>
  </si>
  <si>
    <t>237</t>
  </si>
  <si>
    <t>783221121</t>
  </si>
  <si>
    <t>Nátěry syntetické KDK barva dražší matný povrch 1x antikorozní, 1x základní, 1x email</t>
  </si>
  <si>
    <t>238</t>
  </si>
  <si>
    <t>783783312</t>
  </si>
  <si>
    <t>Nátěry tesařských kcí proti dřevokazným houbám, hmyzu a plísním preventivní dvojnásobné v exteriéru</t>
  </si>
  <si>
    <t>239</t>
  </si>
  <si>
    <t>783783321</t>
  </si>
  <si>
    <t>Nátěry tesařských konstrukcí proti dřevokazným houbám, hmyzu a plísním sanační</t>
  </si>
  <si>
    <t>784</t>
  </si>
  <si>
    <t>Malby</t>
  </si>
  <si>
    <t>240</t>
  </si>
  <si>
    <t>784211000</t>
  </si>
  <si>
    <t>Malba interiérových nových konstrukcí vč.souvisejících původních ploch</t>
  </si>
  <si>
    <t>Celkem</t>
  </si>
  <si>
    <t xml:space="preserve">SNÍŽENÍ ENERGETICKÉ NÁROČNOSTI </t>
  </si>
  <si>
    <t>DLE DOKUMENTACE PRO ZADÁNÍ STAVBY</t>
  </si>
  <si>
    <t>OBJEKT S TUL V LIBERCI - STARÉ MĚSTO</t>
  </si>
  <si>
    <t>INVESTOR: TECHNICKÁ UNIVERZITA V LIBERCI, STUDENTSKÁ 1402/2,
                       461 17, LIBEREC 1</t>
  </si>
  <si>
    <t>SOUPIS PRACÍ A DODÁVEK</t>
  </si>
  <si>
    <t>DODAVATEL:</t>
  </si>
  <si>
    <t>ADRESA:</t>
  </si>
  <si>
    <t>TELEFON, E-MAIL:</t>
  </si>
  <si>
    <t>ODPOVĚDNÝ ZÁSTUPCE:</t>
  </si>
  <si>
    <t>ZPRACOVÁNO:</t>
  </si>
  <si>
    <t>RAZÍTKO, PODPIS:</t>
  </si>
  <si>
    <t xml:space="preserve">AKCE: SNÍŽENÍ ENERGETICKÉ NÁROČNOSTI OBJEKTU S TUL
             V LIBERCI - STARÉ MĚSTO
</t>
  </si>
</sst>
</file>

<file path=xl/styles.xml><?xml version="1.0" encoding="utf-8"?>
<styleSheet xmlns="http://schemas.openxmlformats.org/spreadsheetml/2006/main">
  <numFmts count="4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0.00"/>
    <numFmt numFmtId="166" formatCode="#,##0.0"/>
    <numFmt numFmtId="167" formatCode="#,##0.000;\-#,##0.000"/>
    <numFmt numFmtId="168" formatCode="#,##0.0_);[Red]\(#,##0.0\)"/>
    <numFmt numFmtId="169" formatCode="&quot;$&quot;#,##0.00"/>
    <numFmt numFmtId="170" formatCode="_-* #,##0_-;\-* #,##0_-;_-* &quot;-&quot;_-;_-@_-"/>
    <numFmt numFmtId="171" formatCode="_-* #,##0.00_-;\-* #,##0.00_-;_-* &quot;-&quot;??_-;_-@_-"/>
    <numFmt numFmtId="172" formatCode="&quot;$&quot;#,##0_);[Red]\(&quot;$&quot;#,##0\)"/>
    <numFmt numFmtId="173" formatCode="&quot;$&quot;#,##0.00_);[Red]\(&quot;$&quot;#,##0.00\)"/>
    <numFmt numFmtId="174" formatCode="_(&quot;$&quot;* #,##0_);_(&quot;$&quot;* \(#,##0\);_(&quot;$&quot;* &quot;-&quot;_);_(@_)"/>
    <numFmt numFmtId="175" formatCode="_(&quot;$&quot;* #,##0.00_);_(&quot;$&quot;* \(#,##0.00\);_(&quot;$&quot;* &quot;-&quot;??_);_(@_)"/>
    <numFmt numFmtId="176" formatCode="d\-mmm\-yy\ \ \ h:mm"/>
    <numFmt numFmtId="177" formatCode="#,##0.0_);\(#,##0.0\)"/>
    <numFmt numFmtId="178" formatCode="#,##0.000_);\(#,##0.000\)"/>
    <numFmt numFmtId="179" formatCode="0.0%"/>
    <numFmt numFmtId="180" formatCode="mmm\-yy_)"/>
    <numFmt numFmtId="181" formatCode="0.0%;\(0.0%\)"/>
    <numFmt numFmtId="182" formatCode="0%_);[Red]\(0%\)"/>
    <numFmt numFmtId="183" formatCode="0.0%_);[Red]\(0.0%\)"/>
    <numFmt numFmtId="184" formatCode="0.0%;[Red]\-0.0%"/>
    <numFmt numFmtId="185" formatCode="0.00%;[Red]\-0.00%"/>
    <numFmt numFmtId="186" formatCode="#,##0\ _S_k"/>
    <numFmt numFmtId="187" formatCode="###,###,_);[Red]\(###,###,\)"/>
    <numFmt numFmtId="188" formatCode="###,###.0,_);[Red]\(###,###.0,\)"/>
    <numFmt numFmtId="189" formatCode="_-&quot;Ł&quot;* #,##0_-;\-&quot;Ł&quot;* #,##0_-;_-&quot;Ł&quot;* &quot;-&quot;_-;_-@_-"/>
    <numFmt numFmtId="190" formatCode="_-&quot;Ł&quot;* #,##0.00_-;\-&quot;Ł&quot;* #,##0.00_-;_-&quot;Ł&quot;* &quot;-&quot;??_-;_-@_-"/>
    <numFmt numFmtId="191" formatCode="###0_)"/>
    <numFmt numFmtId="192" formatCode="#,##0;[Red]#,##0"/>
    <numFmt numFmtId="193" formatCode="_-* #,##0.00\ _K_č_-;\-* #,##0.00\ _K_č_-;_-* \-??\ _K_č_-;_-@_-"/>
    <numFmt numFmtId="194" formatCode="_-* #,##0.00&quot; Kč&quot;_-;\-* #,##0.00&quot; Kč&quot;_-;_-* \-??&quot; Kč&quot;_-;_-@_-"/>
    <numFmt numFmtId="195" formatCode="#,##0.00000;\-#,##0.00000"/>
    <numFmt numFmtId="196" formatCode="#,##0.000_ ;\-#,##0.000\ "/>
    <numFmt numFmtId="197" formatCode="dd\.mm\.yyyy"/>
    <numFmt numFmtId="198" formatCode="0.00%;\-0.00%"/>
    <numFmt numFmtId="199" formatCode="####;\-####"/>
    <numFmt numFmtId="200" formatCode="#,##0.0;\-#,##0.0"/>
    <numFmt numFmtId="201" formatCode="#,##0;\-#,##0"/>
    <numFmt numFmtId="202" formatCode="#,##0.00_ ;\-#,##0.00\ "/>
  </numFmts>
  <fonts count="131">
    <font>
      <sz val="10"/>
      <name val="Arial CE"/>
      <family val="0"/>
    </font>
    <font>
      <sz val="11"/>
      <color indexed="8"/>
      <name val="Calibri"/>
      <family val="2"/>
    </font>
    <font>
      <sz val="12"/>
      <name val="Times New Roman CE"/>
      <family val="1"/>
    </font>
    <font>
      <b/>
      <sz val="16"/>
      <color indexed="12"/>
      <name val="Times New Roman CE"/>
      <family val="1"/>
    </font>
    <font>
      <b/>
      <sz val="13"/>
      <color indexed="12"/>
      <name val="Times New Roman CE"/>
      <family val="1"/>
    </font>
    <font>
      <sz val="10"/>
      <name val="Helv"/>
      <family val="0"/>
    </font>
    <font>
      <b/>
      <sz val="14"/>
      <color indexed="12"/>
      <name val="Times New Roman CE"/>
      <family val="1"/>
    </font>
    <font>
      <b/>
      <sz val="12"/>
      <color indexed="12"/>
      <name val="Times New Roman CE"/>
      <family val="1"/>
    </font>
    <font>
      <b/>
      <sz val="11"/>
      <color indexed="12"/>
      <name val="Times New Roman CE"/>
      <family val="1"/>
    </font>
    <font>
      <b/>
      <sz val="9"/>
      <color indexed="12"/>
      <name val="Times New Roman CE"/>
      <family val="1"/>
    </font>
    <font>
      <b/>
      <sz val="10"/>
      <color indexed="12"/>
      <name val="Times New Roman CE"/>
      <family val="1"/>
    </font>
    <font>
      <u val="single"/>
      <sz val="10"/>
      <color indexed="12"/>
      <name val="Arial CE"/>
      <family val="2"/>
    </font>
    <font>
      <u val="single"/>
      <sz val="10"/>
      <color indexed="36"/>
      <name val="Arial CE"/>
      <family val="2"/>
    </font>
    <font>
      <sz val="10"/>
      <color indexed="8"/>
      <name val="Arial"/>
      <family val="2"/>
    </font>
    <font>
      <sz val="10"/>
      <name val="Arial"/>
      <family val="2"/>
    </font>
    <font>
      <b/>
      <sz val="10"/>
      <name val="Arial"/>
      <family val="2"/>
    </font>
    <font>
      <b/>
      <sz val="10"/>
      <color indexed="8"/>
      <name val="Arial CE"/>
      <family val="2"/>
    </font>
    <font>
      <b/>
      <sz val="10"/>
      <name val="Arial CE"/>
      <family val="2"/>
    </font>
    <font>
      <sz val="10"/>
      <name val="Arial Narrow"/>
      <family val="2"/>
    </font>
    <font>
      <sz val="10"/>
      <name val="MS Sans Serif"/>
      <family val="2"/>
    </font>
    <font>
      <b/>
      <sz val="11"/>
      <name val="Arial"/>
      <family val="2"/>
    </font>
    <font>
      <sz val="8"/>
      <name val="Arial"/>
      <family val="2"/>
    </font>
    <font>
      <b/>
      <sz val="10"/>
      <name val="Univers CE"/>
      <family val="2"/>
    </font>
    <font>
      <sz val="9"/>
      <name val="Arial"/>
      <family val="2"/>
    </font>
    <font>
      <sz val="8"/>
      <name val="CG Times (E1)"/>
      <family val="0"/>
    </font>
    <font>
      <sz val="8"/>
      <name val="Times New Roman"/>
      <family val="1"/>
    </font>
    <font>
      <sz val="8"/>
      <color indexed="12"/>
      <name val="Times New Roman"/>
      <family val="1"/>
    </font>
    <font>
      <sz val="10"/>
      <name val="Univers (WN)"/>
      <family val="0"/>
    </font>
    <font>
      <sz val="11"/>
      <name val="Arial"/>
      <family val="2"/>
    </font>
    <font>
      <sz val="10"/>
      <name val="Univers (E1)"/>
      <family val="0"/>
    </font>
    <font>
      <b/>
      <i/>
      <sz val="10"/>
      <name val="Arial CE"/>
      <family val="2"/>
    </font>
    <font>
      <i/>
      <sz val="10"/>
      <name val="Times New Roman"/>
      <family val="1"/>
    </font>
    <font>
      <b/>
      <sz val="12"/>
      <name val="Univers (WN)"/>
      <family val="0"/>
    </font>
    <font>
      <b/>
      <sz val="10"/>
      <name val="Univers (WN)"/>
      <family val="0"/>
    </font>
    <font>
      <sz val="9"/>
      <name val="Arial CE"/>
      <family val="2"/>
    </font>
    <font>
      <sz val="8"/>
      <name val="MS Sans Serif"/>
      <family val="2"/>
    </font>
    <font>
      <u val="single"/>
      <sz val="11"/>
      <color indexed="12"/>
      <name val="Calibri"/>
      <family val="2"/>
    </font>
    <font>
      <sz val="8"/>
      <name val="Trebuchet MS"/>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7"/>
      <name val="Calibri"/>
      <family val="2"/>
    </font>
    <font>
      <sz val="11"/>
      <color indexed="10"/>
      <name val="Calibri"/>
      <family val="2"/>
    </font>
    <font>
      <sz val="11"/>
      <color indexed="62"/>
      <name val="Calibri"/>
      <family val="2"/>
    </font>
    <font>
      <b/>
      <sz val="11"/>
      <color indexed="63"/>
      <name val="Calibri"/>
      <family val="2"/>
    </font>
    <font>
      <i/>
      <sz val="11"/>
      <color indexed="23"/>
      <name val="Calibri"/>
      <family val="2"/>
    </font>
    <font>
      <b/>
      <sz val="12.5"/>
      <color indexed="12"/>
      <name val="Times New Roman CE"/>
      <family val="1"/>
    </font>
    <font>
      <b/>
      <sz val="13.5"/>
      <color indexed="12"/>
      <name val="Times New Roman CE"/>
      <family val="1"/>
    </font>
    <font>
      <b/>
      <sz val="14"/>
      <color indexed="12"/>
      <name val="Times New Roman"/>
      <family val="1"/>
    </font>
    <font>
      <sz val="8"/>
      <color indexed="8"/>
      <name val="Arial"/>
      <family val="2"/>
    </font>
    <font>
      <sz val="9"/>
      <color indexed="12"/>
      <name val="Times New Roman"/>
      <family val="1"/>
    </font>
    <font>
      <sz val="7"/>
      <color indexed="12"/>
      <name val="Times New Roman"/>
      <family val="1"/>
    </font>
    <font>
      <b/>
      <sz val="20"/>
      <color indexed="12"/>
      <name val="Times New Roman"/>
      <family val="1"/>
    </font>
    <font>
      <b/>
      <sz val="16"/>
      <color indexed="12"/>
      <name val="Times New Roman"/>
      <family val="1"/>
    </font>
    <font>
      <sz val="10"/>
      <color indexed="12"/>
      <name val="Arial CE"/>
      <family val="2"/>
    </font>
    <font>
      <sz val="10"/>
      <color indexed="12"/>
      <name val="Times New Roman"/>
      <family val="1"/>
    </font>
    <font>
      <sz val="13"/>
      <color indexed="12"/>
      <name val="Times New Roman"/>
      <family val="1"/>
    </font>
    <font>
      <sz val="11"/>
      <color indexed="12"/>
      <name val="Times New Roman"/>
      <family val="1"/>
    </font>
    <font>
      <sz val="12"/>
      <color indexed="12"/>
      <name val="Times New Roman"/>
      <family val="1"/>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2"/>
      <name val="formata"/>
      <family val="0"/>
    </font>
    <font>
      <i/>
      <sz val="8"/>
      <color indexed="57"/>
      <name val="Arial"/>
      <family val="2"/>
    </font>
    <font>
      <b/>
      <sz val="11"/>
      <color indexed="10"/>
      <name val="Calibri"/>
      <family val="2"/>
    </font>
    <font>
      <sz val="8"/>
      <name val="Arial CE"/>
      <family val="2"/>
    </font>
    <font>
      <b/>
      <sz val="14"/>
      <color indexed="18"/>
      <name val="Times New Roman"/>
      <family val="1"/>
    </font>
    <font>
      <b/>
      <sz val="16"/>
      <name val="Trebuchet MS"/>
      <family val="2"/>
    </font>
    <font>
      <sz val="9"/>
      <name val="Trebuchet MS"/>
      <family val="2"/>
    </font>
    <font>
      <sz val="8"/>
      <color indexed="56"/>
      <name val="Trebuchet MS"/>
      <family val="2"/>
    </font>
    <font>
      <b/>
      <sz val="8"/>
      <name val="Trebuchet MS"/>
      <family val="2"/>
    </font>
    <font>
      <sz val="9"/>
      <color indexed="55"/>
      <name val="Trebuchet MS"/>
      <family val="2"/>
    </font>
    <font>
      <sz val="8"/>
      <color indexed="55"/>
      <name val="Trebuchet MS"/>
      <family val="2"/>
    </font>
    <font>
      <b/>
      <sz val="12"/>
      <color indexed="10"/>
      <name val="Trebuchet MS"/>
      <family val="2"/>
    </font>
    <font>
      <b/>
      <sz val="14"/>
      <color indexed="10"/>
      <name val="Arial CE"/>
      <family val="2"/>
    </font>
    <font>
      <b/>
      <sz val="8"/>
      <name val="Arial CE"/>
      <family val="2"/>
    </font>
    <font>
      <b/>
      <sz val="8"/>
      <color indexed="12"/>
      <name val="Arial"/>
      <family val="2"/>
    </font>
    <font>
      <b/>
      <sz val="8"/>
      <color indexed="20"/>
      <name val="Arial"/>
      <family val="2"/>
    </font>
    <font>
      <sz val="8"/>
      <color indexed="12"/>
      <name val="Arial"/>
      <family val="2"/>
    </font>
    <font>
      <b/>
      <u val="single"/>
      <sz val="8"/>
      <name val="Arial"/>
      <family val="2"/>
    </font>
    <font>
      <b/>
      <u val="single"/>
      <sz val="8"/>
      <color indexed="10"/>
      <name val="Arial"/>
      <family val="2"/>
    </font>
    <font>
      <b/>
      <sz val="20"/>
      <color indexed="16"/>
      <name val="Times New Roman CE"/>
      <family val="1"/>
    </font>
    <font>
      <b/>
      <sz val="24"/>
      <color indexed="12"/>
      <name val="Times New Roman CE"/>
      <family val="1"/>
    </font>
    <font>
      <b/>
      <sz val="10"/>
      <name val="Times New Roman"/>
      <family val="1"/>
    </font>
    <font>
      <b/>
      <sz val="12"/>
      <color indexed="12"/>
      <name val="Times New Roman"/>
      <family val="1"/>
    </font>
    <font>
      <b/>
      <sz val="11"/>
      <color indexed="12"/>
      <name val="Times New Roman"/>
      <family val="1"/>
    </font>
    <font>
      <b/>
      <sz val="16"/>
      <name val="Times New Roman"/>
      <family val="1"/>
    </font>
    <font>
      <b/>
      <sz val="14"/>
      <name val="Times New Roman"/>
      <family val="1"/>
    </font>
    <font>
      <b/>
      <sz val="13"/>
      <color indexed="12"/>
      <name val="Times New Roman"/>
      <family val="1"/>
    </font>
    <font>
      <b/>
      <sz val="10"/>
      <color indexed="12"/>
      <name val="Times New Roman"/>
      <family val="1"/>
    </font>
    <font>
      <b/>
      <sz val="11"/>
      <name val="Times New Roman"/>
      <family val="1"/>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8"/>
      <name val="Courier New"/>
      <family val="2"/>
    </font>
    <font>
      <sz val="11"/>
      <color indexed="52"/>
      <name val="Calibri"/>
      <family val="2"/>
    </font>
    <font>
      <b/>
      <sz val="10"/>
      <color indexed="8"/>
      <name val="Arial"/>
      <family val="2"/>
    </font>
    <font>
      <sz val="1"/>
      <color indexed="8"/>
      <name val="Arial"/>
      <family val="2"/>
    </font>
    <font>
      <b/>
      <sz val="8"/>
      <color indexed="8"/>
      <name val="Arial"/>
      <family val="2"/>
    </font>
    <font>
      <b/>
      <sz val="11"/>
      <color indexed="52"/>
      <name val="Calibri"/>
      <family val="2"/>
    </font>
    <font>
      <sz val="11"/>
      <color theme="1"/>
      <name val="Calibri"/>
      <family val="2"/>
    </font>
    <font>
      <sz val="11"/>
      <color theme="0"/>
      <name val="Calibri"/>
      <family val="2"/>
    </font>
    <font>
      <b/>
      <sz val="11"/>
      <color theme="1"/>
      <name val="Calibri"/>
      <family val="2"/>
    </font>
    <font>
      <u val="single"/>
      <sz val="8"/>
      <color theme="10"/>
      <name val="Trebuchet MS"/>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theme="1"/>
      <name val="Courier New"/>
      <family val="2"/>
    </font>
    <font>
      <sz val="11"/>
      <color rgb="FFFA7D00"/>
      <name val="Calibri"/>
      <family val="2"/>
    </font>
    <font>
      <sz val="10"/>
      <color rgb="FF000000"/>
      <name val="Arial"/>
      <family val="2"/>
    </font>
    <font>
      <b/>
      <sz val="10"/>
      <color rgb="FF000000"/>
      <name val="Arial"/>
      <family val="2"/>
    </font>
    <font>
      <sz val="8"/>
      <color rgb="FF000000"/>
      <name val="Arial"/>
      <family val="2"/>
    </font>
    <font>
      <sz val="1"/>
      <color rgb="FF000000"/>
      <name val="Arial"/>
      <family val="2"/>
    </font>
    <font>
      <b/>
      <sz val="8"/>
      <color rgb="FF000000"/>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5">
    <fill>
      <patternFill/>
    </fill>
    <fill>
      <patternFill patternType="gray125"/>
    </fill>
    <fill>
      <patternFill patternType="solid">
        <fgColor indexed="13"/>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right style="thin"/>
      <top style="thin"/>
      <bottom style="thin"/>
    </border>
    <border>
      <left>
        <color indexed="63"/>
      </left>
      <right>
        <color indexed="63"/>
      </right>
      <top>
        <color indexed="63"/>
      </top>
      <bottom style="dotted">
        <color indexed="23"/>
      </bottom>
    </border>
    <border>
      <left style="hair"/>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style="medium"/>
      <right style="medium"/>
      <top style="medium"/>
      <bottom style="medium"/>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2"/>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color indexed="55"/>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8"/>
      </left>
      <right style="thin">
        <color indexed="8"/>
      </right>
      <top>
        <color indexed="63"/>
      </top>
      <bottom style="thin">
        <color indexed="8"/>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hair">
        <color indexed="55"/>
      </right>
      <top/>
      <bottom/>
    </border>
    <border>
      <left/>
      <right/>
      <top style="hair">
        <color indexed="55"/>
      </top>
      <bottom style="hair">
        <color indexed="55"/>
      </bottom>
    </border>
    <border>
      <left/>
      <right style="hair">
        <color indexed="55"/>
      </right>
      <top style="hair">
        <color indexed="55"/>
      </top>
      <bottom style="hair">
        <color indexed="55"/>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style="thin">
        <color indexed="8"/>
      </left>
      <right/>
      <top/>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bottom/>
    </border>
    <border>
      <left/>
      <right/>
      <top style="thin">
        <color indexed="8"/>
      </top>
      <bottom/>
    </border>
    <border>
      <left>
        <color indexed="63"/>
      </left>
      <right>
        <color indexed="63"/>
      </right>
      <top>
        <color indexed="63"/>
      </top>
      <bottom style="thin">
        <color indexed="12"/>
      </bottom>
    </border>
    <border>
      <left style="medium">
        <color indexed="39"/>
      </left>
      <right style="medium">
        <color indexed="39"/>
      </right>
      <top style="medium">
        <color indexed="39"/>
      </top>
      <bottom style="medium">
        <color indexed="39"/>
      </bottom>
    </border>
    <border>
      <left style="thin"/>
      <right/>
      <top style="thin"/>
      <bottom/>
    </border>
    <border>
      <left/>
      <right style="thin"/>
      <top style="thin"/>
      <bottom/>
    </border>
    <border>
      <left/>
      <right style="thin"/>
      <top/>
      <bottom/>
    </border>
    <border>
      <left style="hair">
        <color indexed="55"/>
      </left>
      <right/>
      <top style="hair">
        <color indexed="55"/>
      </top>
      <bottom style="hair">
        <color indexed="55"/>
      </bottom>
    </border>
    <border>
      <left style="hair">
        <color indexed="55"/>
      </left>
      <right/>
      <top/>
      <bottom/>
    </border>
    <border>
      <left style="hair">
        <color indexed="55"/>
      </left>
      <right style="hair">
        <color indexed="55"/>
      </right>
      <top style="hair">
        <color indexed="55"/>
      </top>
      <bottom style="hair">
        <color indexed="55"/>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12"/>
      </top>
      <bottom style="thin">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medium">
        <color indexed="12"/>
      </top>
      <bottom style="medium">
        <color indexed="39"/>
      </bottom>
    </border>
  </borders>
  <cellStyleXfs count="542">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9" fontId="1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5" fillId="2" borderId="0" applyProtection="0">
      <alignment/>
    </xf>
    <xf numFmtId="6" fontId="19"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8" fontId="19"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0" fontId="10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7"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7"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7"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7"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8" fillId="2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0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08" fillId="2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8" fillId="2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8" fillId="2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168" fontId="20" fillId="0" borderId="0" applyNumberFormat="0" applyFill="0" applyBorder="0" applyAlignment="0">
      <protection/>
    </xf>
    <xf numFmtId="1" fontId="21" fillId="0" borderId="2" applyAlignment="0">
      <protection/>
    </xf>
    <xf numFmtId="169" fontId="22" fillId="30" borderId="3" applyNumberFormat="0" applyFont="0" applyFill="0" applyBorder="0" applyAlignment="0">
      <protection/>
    </xf>
    <xf numFmtId="0" fontId="109"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3" fontId="0"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193" fontId="35" fillId="0" borderId="0" applyFill="0" applyBorder="0">
      <alignment vertical="top" wrapText="1"/>
      <protection locked="0"/>
    </xf>
    <xf numFmtId="41" fontId="0" fillId="0" borderId="0" applyFont="0" applyFill="0" applyBorder="0" applyAlignment="0" applyProtection="0"/>
    <xf numFmtId="15" fontId="19" fillId="0" borderId="0" applyFont="0" applyFill="0" applyBorder="0" applyAlignment="0" applyProtection="0"/>
    <xf numFmtId="0" fontId="23" fillId="0" borderId="6" applyProtection="0">
      <alignment horizontal="center" vertical="top" wrapText="1"/>
    </xf>
    <xf numFmtId="176" fontId="19" fillId="0" borderId="0" applyFont="0" applyFill="0" applyBorder="0" applyProtection="0">
      <alignment horizontal="left"/>
    </xf>
    <xf numFmtId="177" fontId="24" fillId="0" borderId="0" applyFont="0" applyFill="0" applyBorder="0" applyAlignment="0" applyProtection="0"/>
    <xf numFmtId="39" fontId="5" fillId="0" borderId="0" applyFont="0" applyFill="0" applyBorder="0" applyAlignment="0" applyProtection="0"/>
    <xf numFmtId="178" fontId="25" fillId="0" borderId="0" applyFont="0" applyFill="0" applyBorder="0" applyAlignment="0">
      <protection/>
    </xf>
    <xf numFmtId="9" fontId="21" fillId="0" borderId="0">
      <alignment horizontal="right"/>
      <protection/>
    </xf>
    <xf numFmtId="170" fontId="14" fillId="0" borderId="0" applyFont="0" applyFill="0" applyBorder="0" applyAlignment="0" applyProtection="0"/>
    <xf numFmtId="171" fontId="14" fillId="0" borderId="0" applyFont="0" applyFill="0" applyBorder="0" applyAlignment="0" applyProtection="0"/>
    <xf numFmtId="0" fontId="1" fillId="0" borderId="0">
      <alignment/>
      <protection/>
    </xf>
    <xf numFmtId="0" fontId="50" fillId="0" borderId="0">
      <alignment/>
      <protection/>
    </xf>
    <xf numFmtId="4" fontId="0" fillId="0" borderId="0" applyFon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37" fontId="26" fillId="0" borderId="0" applyFill="0" applyBorder="0" applyAlignment="0">
      <protection locked="0"/>
    </xf>
    <xf numFmtId="179" fontId="26" fillId="0" borderId="7" applyFill="0" applyBorder="0" applyAlignment="0">
      <protection locked="0"/>
    </xf>
    <xf numFmtId="177" fontId="26" fillId="0" borderId="0" applyFill="0" applyBorder="0" applyAlignment="0">
      <protection locked="0"/>
    </xf>
    <xf numFmtId="178" fontId="26" fillId="0" borderId="0" applyFill="0" applyBorder="0" applyAlignment="0" applyProtection="0"/>
    <xf numFmtId="0" fontId="112" fillId="33" borderId="8" applyNumberFormat="0" applyAlignment="0" applyProtection="0"/>
    <xf numFmtId="0" fontId="41" fillId="34" borderId="9" applyNumberFormat="0" applyAlignment="0" applyProtection="0"/>
    <xf numFmtId="0" fontId="41" fillId="34" borderId="9" applyNumberFormat="0" applyAlignment="0" applyProtection="0"/>
    <xf numFmtId="0" fontId="41" fillId="34" borderId="9" applyNumberFormat="0" applyAlignment="0" applyProtection="0"/>
    <xf numFmtId="0" fontId="41" fillId="34" borderId="9"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194" fontId="0"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2" fontId="0" fillId="0" borderId="0" applyFont="0" applyFill="0" applyBorder="0" applyAlignment="0" applyProtection="0"/>
    <xf numFmtId="180" fontId="27" fillId="0" borderId="0" applyFont="0" applyFill="0" applyBorder="0" applyAlignment="0" applyProtection="0"/>
    <xf numFmtId="165" fontId="60" fillId="0" borderId="0">
      <alignment horizontal="right"/>
      <protection/>
    </xf>
    <xf numFmtId="0" fontId="60" fillId="0" borderId="0">
      <alignment horizontal="left"/>
      <protection/>
    </xf>
    <xf numFmtId="0" fontId="113" fillId="0" borderId="10"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114" fillId="0" borderId="12"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115"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1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35"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168" fontId="28" fillId="0" borderId="0" applyFill="0" applyBorder="0" applyAlignment="0">
      <protection/>
    </xf>
    <xf numFmtId="38" fontId="19" fillId="0" borderId="0">
      <alignment/>
      <protection/>
    </xf>
    <xf numFmtId="0" fontId="14" fillId="0" borderId="0">
      <alignment/>
      <protection/>
    </xf>
    <xf numFmtId="0" fontId="35" fillId="0" borderId="0" applyAlignment="0">
      <protection locked="0"/>
    </xf>
    <xf numFmtId="0" fontId="35" fillId="0" borderId="0" applyAlignment="0">
      <protection locked="0"/>
    </xf>
    <xf numFmtId="0" fontId="35" fillId="0" borderId="0" applyAlignment="0">
      <protection locked="0"/>
    </xf>
    <xf numFmtId="0" fontId="35" fillId="0" borderId="0" applyAlignment="0">
      <protection locked="0"/>
    </xf>
    <xf numFmtId="0" fontId="37" fillId="0" borderId="0" applyAlignment="0">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35" fillId="0" borderId="0" applyAlignment="0">
      <protection locked="0"/>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66" fillId="0" borderId="0">
      <alignment/>
      <protection/>
    </xf>
    <xf numFmtId="0" fontId="14" fillId="0" borderId="0">
      <alignment/>
      <protection/>
    </xf>
    <xf numFmtId="0" fontId="0" fillId="0" borderId="0">
      <alignment/>
      <protection/>
    </xf>
    <xf numFmtId="0" fontId="0"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7" fillId="0" borderId="0">
      <alignment/>
      <protection/>
    </xf>
    <xf numFmtId="0" fontId="1" fillId="0" borderId="0">
      <alignment/>
      <protection/>
    </xf>
    <xf numFmtId="0" fontId="14" fillId="0" borderId="0">
      <alignment/>
      <protection/>
    </xf>
    <xf numFmtId="0" fontId="21" fillId="0" borderId="0">
      <alignment vertical="top" wrapText="1"/>
      <protection locked="0"/>
    </xf>
    <xf numFmtId="0" fontId="35"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14" fillId="0" borderId="0" applyAlignment="0">
      <protection locked="0"/>
    </xf>
    <xf numFmtId="0" fontId="14" fillId="0" borderId="0">
      <alignment/>
      <protection/>
    </xf>
    <xf numFmtId="0" fontId="35" fillId="0" borderId="0" applyAlignment="0">
      <protection locked="0"/>
    </xf>
    <xf numFmtId="0" fontId="107" fillId="0" borderId="0">
      <alignment/>
      <protection/>
    </xf>
    <xf numFmtId="0" fontId="107" fillId="0" borderId="0">
      <alignment/>
      <protection/>
    </xf>
    <xf numFmtId="0" fontId="1" fillId="0" borderId="0">
      <alignment/>
      <protection/>
    </xf>
    <xf numFmtId="0" fontId="35" fillId="0" borderId="0" applyAlignment="0">
      <protection locked="0"/>
    </xf>
    <xf numFmtId="0" fontId="35" fillId="0" borderId="0" applyAlignment="0">
      <protection locked="0"/>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5" fillId="0" borderId="0" applyAlignment="0">
      <protection locked="0"/>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5" fillId="0" borderId="0" applyAlignment="0">
      <protection locked="0"/>
    </xf>
    <xf numFmtId="0" fontId="35" fillId="0" borderId="0" applyAlignment="0">
      <protection locked="0"/>
    </xf>
    <xf numFmtId="0" fontId="35" fillId="0" borderId="0" applyAlignment="0">
      <protection locked="0"/>
    </xf>
    <xf numFmtId="0" fontId="35" fillId="0" borderId="0" applyAlignment="0">
      <protection locked="0"/>
    </xf>
    <xf numFmtId="0" fontId="1" fillId="0" borderId="0">
      <alignment/>
      <protection/>
    </xf>
    <xf numFmtId="0" fontId="35" fillId="0" borderId="0" applyAlignment="0">
      <protection locked="0"/>
    </xf>
    <xf numFmtId="0" fontId="35" fillId="0" borderId="0" applyAlignment="0">
      <protection locked="0"/>
    </xf>
    <xf numFmtId="0" fontId="14" fillId="0" borderId="0">
      <alignment/>
      <protection/>
    </xf>
    <xf numFmtId="0" fontId="0" fillId="0" borderId="0">
      <alignment/>
      <protection/>
    </xf>
    <xf numFmtId="181" fontId="25" fillId="0" borderId="16"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0" fontId="19" fillId="0" borderId="0" applyFont="0" applyFill="0" applyBorder="0" applyAlignment="0" applyProtection="0"/>
    <xf numFmtId="0" fontId="30" fillId="0" borderId="17">
      <alignment/>
      <protection/>
    </xf>
    <xf numFmtId="0" fontId="16" fillId="0" borderId="18" applyNumberFormat="0" applyFont="0" applyFill="0" applyAlignment="0" applyProtection="0"/>
    <xf numFmtId="165" fontId="21" fillId="0" borderId="0">
      <alignment horizontal="right"/>
      <protection/>
    </xf>
    <xf numFmtId="167" fontId="21" fillId="0" borderId="0">
      <alignment horizontal="right"/>
      <protection/>
    </xf>
    <xf numFmtId="0" fontId="21" fillId="0" borderId="0">
      <alignment horizontal="left" wrapText="1"/>
      <protection/>
    </xf>
    <xf numFmtId="0" fontId="17" fillId="0" borderId="0" applyFont="0">
      <alignment/>
      <protection/>
    </xf>
    <xf numFmtId="0" fontId="0" fillId="36" borderId="19" applyNumberFormat="0" applyFont="0" applyAlignment="0" applyProtection="0"/>
    <xf numFmtId="0" fontId="0" fillId="8" borderId="2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0"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19" fillId="0" borderId="21"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2" fillId="0" borderId="0">
      <alignment/>
      <protection/>
    </xf>
    <xf numFmtId="0" fontId="120" fillId="0" borderId="0">
      <alignment horizontal="left" vertical="top"/>
      <protection/>
    </xf>
    <xf numFmtId="0" fontId="121" fillId="0" borderId="0">
      <alignment horizontal="left"/>
      <protection/>
    </xf>
    <xf numFmtId="0" fontId="122" fillId="0" borderId="0">
      <alignment horizontal="left"/>
      <protection/>
    </xf>
    <xf numFmtId="0" fontId="122" fillId="0" borderId="0">
      <alignment horizontal="left"/>
      <protection/>
    </xf>
    <xf numFmtId="0" fontId="122" fillId="0" borderId="0">
      <alignment horizontal="left"/>
      <protection/>
    </xf>
    <xf numFmtId="0" fontId="123" fillId="0" borderId="0">
      <alignment horizontal="left" vertical="top"/>
      <protection/>
    </xf>
    <xf numFmtId="0" fontId="122" fillId="0" borderId="0">
      <alignment horizontal="right" vertical="center"/>
      <protection/>
    </xf>
    <xf numFmtId="0" fontId="122" fillId="0" borderId="0">
      <alignment horizontal="left" vertical="center"/>
      <protection/>
    </xf>
    <xf numFmtId="0" fontId="122" fillId="0" borderId="0">
      <alignment horizontal="center" vertical="center"/>
      <protection/>
    </xf>
    <xf numFmtId="0" fontId="122" fillId="0" borderId="0">
      <alignment horizontal="left" vertical="top"/>
      <protection/>
    </xf>
    <xf numFmtId="0" fontId="122" fillId="0" borderId="0">
      <alignment horizontal="right" vertical="top"/>
      <protection/>
    </xf>
    <xf numFmtId="0" fontId="122" fillId="0" borderId="0">
      <alignment horizontal="right" vertical="top"/>
      <protection/>
    </xf>
    <xf numFmtId="0" fontId="122" fillId="0" borderId="0">
      <alignment horizontal="left" vertical="top"/>
      <protection/>
    </xf>
    <xf numFmtId="0" fontId="122" fillId="0" borderId="0">
      <alignment horizontal="center" vertical="top"/>
      <protection/>
    </xf>
    <xf numFmtId="0" fontId="122" fillId="0" borderId="0">
      <alignment horizontal="right" vertical="top"/>
      <protection/>
    </xf>
    <xf numFmtId="0" fontId="122" fillId="0" borderId="0">
      <alignment horizontal="right" vertical="top"/>
      <protection/>
    </xf>
    <xf numFmtId="0" fontId="122" fillId="0" borderId="0">
      <alignment horizontal="right" vertical="top"/>
      <protection/>
    </xf>
    <xf numFmtId="0" fontId="124" fillId="0" borderId="0">
      <alignment horizontal="right" vertical="top"/>
      <protection/>
    </xf>
    <xf numFmtId="0" fontId="124" fillId="0" borderId="0">
      <alignment horizontal="right" vertical="top"/>
      <protection/>
    </xf>
    <xf numFmtId="0" fontId="124" fillId="0" borderId="0">
      <alignment horizontal="right" vertical="top"/>
      <protection/>
    </xf>
    <xf numFmtId="0" fontId="123" fillId="0" borderId="0">
      <alignment horizontal="left" vertical="top"/>
      <protection/>
    </xf>
    <xf numFmtId="0" fontId="120" fillId="0" borderId="0">
      <alignment horizontal="left" vertical="top"/>
      <protection/>
    </xf>
    <xf numFmtId="0" fontId="122" fillId="0" borderId="0">
      <alignment horizontal="left"/>
      <protection/>
    </xf>
    <xf numFmtId="0" fontId="123" fillId="0" borderId="0">
      <alignment horizontal="left" vertical="top"/>
      <protection/>
    </xf>
    <xf numFmtId="0" fontId="120" fillId="0" borderId="0">
      <alignment horizontal="left" vertical="top"/>
      <protection/>
    </xf>
    <xf numFmtId="0" fontId="120" fillId="0" borderId="0">
      <alignment horizontal="left" vertical="top"/>
      <protection/>
    </xf>
    <xf numFmtId="0" fontId="120" fillId="0" borderId="0">
      <alignment horizontal="left" vertical="top"/>
      <protection/>
    </xf>
    <xf numFmtId="0" fontId="120" fillId="0" borderId="0">
      <alignment horizontal="left" vertical="top"/>
      <protection/>
    </xf>
    <xf numFmtId="0" fontId="120" fillId="0" borderId="0">
      <alignment horizontal="left" vertical="top"/>
      <protection/>
    </xf>
    <xf numFmtId="0" fontId="120" fillId="0" borderId="0">
      <alignment horizontal="right"/>
      <protection/>
    </xf>
    <xf numFmtId="0" fontId="122" fillId="0" borderId="0">
      <alignment horizontal="left" vertical="center"/>
      <protection/>
    </xf>
    <xf numFmtId="0" fontId="124" fillId="0" borderId="0">
      <alignment horizontal="left" vertical="top"/>
      <protection/>
    </xf>
    <xf numFmtId="0" fontId="122" fillId="0" borderId="0">
      <alignment horizontal="left" vertical="top"/>
      <protection/>
    </xf>
    <xf numFmtId="0" fontId="121" fillId="0" borderId="0">
      <alignment horizontal="left" vertical="center"/>
      <protection/>
    </xf>
    <xf numFmtId="38" fontId="19" fillId="37" borderId="0" applyNumberFormat="0" applyFont="0" applyBorder="0" applyAlignment="0" applyProtection="0"/>
    <xf numFmtId="0" fontId="17" fillId="0" borderId="0">
      <alignment/>
      <protection/>
    </xf>
    <xf numFmtId="0" fontId="12" fillId="0" borderId="0" applyNumberFormat="0" applyFill="0" applyBorder="0" applyAlignment="0" applyProtection="0"/>
    <xf numFmtId="1" fontId="0" fillId="0" borderId="0">
      <alignment horizontal="center" vertical="center"/>
      <protection locked="0"/>
    </xf>
    <xf numFmtId="0" fontId="125" fillId="38"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31" fillId="0" borderId="0">
      <alignment/>
      <protection/>
    </xf>
    <xf numFmtId="0" fontId="19"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38" fontId="32" fillId="0" borderId="0" applyFill="0" applyBorder="0" applyAlignment="0" applyProtection="0"/>
    <xf numFmtId="184" fontId="33" fillId="0" borderId="0" applyFill="0" applyBorder="0" applyAlignment="0" applyProtection="0"/>
    <xf numFmtId="186" fontId="34" fillId="0" borderId="23">
      <alignment vertical="top" wrapText="1"/>
      <protection locked="0"/>
    </xf>
    <xf numFmtId="0" fontId="1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 fontId="24" fillId="0" borderId="0" applyFont="0" applyFill="0" applyBorder="0" applyAlignment="0" applyProtection="0"/>
    <xf numFmtId="38" fontId="19" fillId="0" borderId="24" applyNumberFormat="0" applyFont="0" applyFill="0" applyAlignment="0" applyProtection="0"/>
    <xf numFmtId="10" fontId="29" fillId="0" borderId="25" applyNumberFormat="0" applyFont="0" applyFill="0" applyAlignment="0" applyProtection="0"/>
    <xf numFmtId="0" fontId="127" fillId="39" borderId="26" applyNumberFormat="0" applyAlignment="0" applyProtection="0"/>
    <xf numFmtId="0" fontId="44" fillId="17" borderId="27" applyNumberFormat="0" applyAlignment="0" applyProtection="0"/>
    <xf numFmtId="0" fontId="44" fillId="17" borderId="27" applyNumberFormat="0" applyAlignment="0" applyProtection="0"/>
    <xf numFmtId="0" fontId="44" fillId="17" borderId="27" applyNumberFormat="0" applyAlignment="0" applyProtection="0"/>
    <xf numFmtId="0" fontId="44" fillId="17" borderId="27" applyNumberFormat="0" applyAlignment="0" applyProtection="0"/>
    <xf numFmtId="0" fontId="67" fillId="0" borderId="28">
      <alignment horizontal="left" wrapText="1" indent="1"/>
      <protection locked="0"/>
    </xf>
    <xf numFmtId="0" fontId="128" fillId="40" borderId="26" applyNumberFormat="0" applyAlignment="0" applyProtection="0"/>
    <xf numFmtId="0" fontId="68" fillId="41" borderId="27" applyNumberFormat="0" applyAlignment="0" applyProtection="0"/>
    <xf numFmtId="0" fontId="68" fillId="41" borderId="27" applyNumberFormat="0" applyAlignment="0" applyProtection="0"/>
    <xf numFmtId="0" fontId="68" fillId="41" borderId="27" applyNumberFormat="0" applyAlignment="0" applyProtection="0"/>
    <xf numFmtId="0" fontId="68" fillId="41" borderId="27" applyNumberFormat="0" applyAlignment="0" applyProtection="0"/>
    <xf numFmtId="0" fontId="129" fillId="40" borderId="29" applyNumberFormat="0" applyAlignment="0" applyProtection="0"/>
    <xf numFmtId="0" fontId="45" fillId="41" borderId="30" applyNumberFormat="0" applyAlignment="0" applyProtection="0"/>
    <xf numFmtId="0" fontId="45" fillId="41" borderId="30" applyNumberFormat="0" applyAlignment="0" applyProtection="0"/>
    <xf numFmtId="0" fontId="45" fillId="41" borderId="30" applyNumberFormat="0" applyAlignment="0" applyProtection="0"/>
    <xf numFmtId="0" fontId="45" fillId="41" borderId="30" applyNumberFormat="0" applyAlignment="0" applyProtection="0"/>
    <xf numFmtId="0" fontId="13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1" fontId="15" fillId="0" borderId="23" applyFont="0" applyFill="0" applyBorder="0" applyAlignment="0" applyProtection="0"/>
    <xf numFmtId="0" fontId="21" fillId="0" borderId="1">
      <alignment vertical="center" wrapText="1"/>
      <protection/>
    </xf>
    <xf numFmtId="0" fontId="10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08"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08"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08"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0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0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2" borderId="0" applyProtection="0">
      <alignment/>
    </xf>
  </cellStyleXfs>
  <cellXfs count="244">
    <xf numFmtId="0" fontId="0" fillId="0" borderId="0" xfId="0" applyAlignment="1">
      <alignment/>
    </xf>
    <xf numFmtId="0" fontId="47" fillId="0" borderId="0" xfId="303" applyFont="1">
      <alignment/>
      <protection/>
    </xf>
    <xf numFmtId="0" fontId="10" fillId="0" borderId="0" xfId="303" applyFont="1">
      <alignment/>
      <protection/>
    </xf>
    <xf numFmtId="0" fontId="4" fillId="0" borderId="0" xfId="303" applyFont="1" applyAlignment="1">
      <alignment vertical="center"/>
      <protection/>
    </xf>
    <xf numFmtId="42" fontId="51" fillId="0" borderId="0" xfId="0" applyNumberFormat="1" applyFont="1" applyBorder="1" applyAlignment="1">
      <alignment vertical="top" wrapText="1"/>
    </xf>
    <xf numFmtId="42" fontId="51" fillId="0" borderId="0" xfId="0" applyNumberFormat="1" applyFont="1" applyFill="1" applyBorder="1" applyAlignment="1">
      <alignment vertical="top" wrapText="1"/>
    </xf>
    <xf numFmtId="0" fontId="55" fillId="0" borderId="0" xfId="0" applyFont="1" applyBorder="1" applyAlignment="1">
      <alignment horizontal="left" wrapText="1"/>
    </xf>
    <xf numFmtId="42" fontId="57" fillId="0" borderId="0" xfId="0" applyNumberFormat="1" applyFont="1" applyBorder="1" applyAlignment="1">
      <alignment vertical="center" wrapText="1"/>
    </xf>
    <xf numFmtId="42" fontId="58" fillId="0" borderId="0" xfId="0" applyNumberFormat="1" applyFont="1" applyBorder="1" applyAlignment="1">
      <alignment vertical="center" wrapText="1"/>
    </xf>
    <xf numFmtId="42" fontId="59" fillId="0" borderId="0" xfId="0" applyNumberFormat="1" applyFont="1" applyFill="1" applyBorder="1" applyAlignment="1">
      <alignment vertical="top" wrapText="1"/>
    </xf>
    <xf numFmtId="0" fontId="37" fillId="0" borderId="0" xfId="333" applyFont="1" applyAlignment="1">
      <alignment horizontal="left" vertical="center"/>
      <protection locked="0"/>
    </xf>
    <xf numFmtId="0" fontId="37" fillId="0" borderId="0" xfId="333" applyAlignment="1">
      <alignment horizontal="left" vertical="top"/>
      <protection locked="0"/>
    </xf>
    <xf numFmtId="195" fontId="76" fillId="0" borderId="0" xfId="333" applyNumberFormat="1" applyFont="1" applyAlignment="1">
      <alignment horizontal="right" vertical="center"/>
      <protection locked="0"/>
    </xf>
    <xf numFmtId="195" fontId="76" fillId="0" borderId="31" xfId="333" applyNumberFormat="1" applyFont="1" applyBorder="1" applyAlignment="1">
      <alignment horizontal="right" vertical="center"/>
      <protection locked="0"/>
    </xf>
    <xf numFmtId="165" fontId="37" fillId="0" borderId="0" xfId="333" applyNumberFormat="1" applyFont="1" applyAlignment="1">
      <alignment horizontal="right" vertical="center"/>
      <protection locked="0"/>
    </xf>
    <xf numFmtId="0" fontId="37" fillId="0" borderId="0" xfId="333" applyFont="1" applyAlignment="1">
      <alignment horizontal="left" vertical="top"/>
      <protection locked="0"/>
    </xf>
    <xf numFmtId="0" fontId="37" fillId="0" borderId="0" xfId="333" applyFont="1" applyFill="1" applyAlignment="1">
      <alignment horizontal="center" vertical="center" wrapText="1"/>
      <protection locked="0"/>
    </xf>
    <xf numFmtId="0" fontId="75" fillId="0" borderId="32" xfId="333" applyFont="1" applyFill="1" applyBorder="1" applyAlignment="1">
      <alignment horizontal="center" vertical="center" wrapText="1"/>
      <protection locked="0"/>
    </xf>
    <xf numFmtId="0" fontId="75" fillId="0" borderId="33" xfId="333" applyFont="1" applyFill="1" applyBorder="1" applyAlignment="1">
      <alignment horizontal="center" vertical="center" wrapText="1"/>
      <protection locked="0"/>
    </xf>
    <xf numFmtId="0" fontId="37" fillId="0" borderId="0" xfId="333" applyFont="1" applyFill="1" applyAlignment="1">
      <alignment horizontal="left"/>
      <protection locked="0"/>
    </xf>
    <xf numFmtId="195" fontId="73" fillId="0" borderId="0" xfId="333" applyNumberFormat="1" applyFont="1" applyFill="1" applyAlignment="1">
      <alignment horizontal="right"/>
      <protection locked="0"/>
    </xf>
    <xf numFmtId="195" fontId="73" fillId="0" borderId="31" xfId="333" applyNumberFormat="1" applyFont="1" applyFill="1" applyBorder="1" applyAlignment="1">
      <alignment horizontal="right"/>
      <protection locked="0"/>
    </xf>
    <xf numFmtId="0" fontId="73" fillId="0" borderId="0" xfId="333" applyFont="1" applyFill="1" applyAlignment="1">
      <alignment horizontal="left"/>
      <protection locked="0"/>
    </xf>
    <xf numFmtId="165" fontId="73" fillId="0" borderId="0" xfId="333" applyNumberFormat="1" applyFont="1" applyFill="1" applyAlignment="1">
      <alignment horizontal="right" vertical="center"/>
      <protection locked="0"/>
    </xf>
    <xf numFmtId="0" fontId="37" fillId="0" borderId="0" xfId="333" applyFont="1" applyFill="1" applyAlignment="1">
      <alignment horizontal="left" vertical="center"/>
      <protection locked="0"/>
    </xf>
    <xf numFmtId="195" fontId="76" fillId="0" borderId="0" xfId="333" applyNumberFormat="1" applyFont="1" applyFill="1" applyAlignment="1">
      <alignment horizontal="right" vertical="center"/>
      <protection locked="0"/>
    </xf>
    <xf numFmtId="195" fontId="76" fillId="0" borderId="31" xfId="333" applyNumberFormat="1" applyFont="1" applyFill="1" applyBorder="1" applyAlignment="1">
      <alignment horizontal="right" vertical="center"/>
      <protection locked="0"/>
    </xf>
    <xf numFmtId="165" fontId="37" fillId="0" borderId="0" xfId="333" applyNumberFormat="1" applyFont="1" applyFill="1" applyAlignment="1">
      <alignment horizontal="right" vertical="center"/>
      <protection locked="0"/>
    </xf>
    <xf numFmtId="0" fontId="78" fillId="52" borderId="0" xfId="334" applyFont="1" applyFill="1" applyAlignment="1" applyProtection="1">
      <alignment horizontal="left"/>
      <protection/>
    </xf>
    <xf numFmtId="0" fontId="69" fillId="52" borderId="0" xfId="334" applyFont="1" applyFill="1" applyAlignment="1" applyProtection="1">
      <alignment horizontal="left"/>
      <protection/>
    </xf>
    <xf numFmtId="0" fontId="21" fillId="52" borderId="0" xfId="334" applyFont="1" applyFill="1" applyAlignment="1" applyProtection="1">
      <alignment horizontal="left"/>
      <protection/>
    </xf>
    <xf numFmtId="0" fontId="14" fillId="0" borderId="0" xfId="334" applyAlignment="1" applyProtection="1">
      <alignment horizontal="left" vertical="top"/>
      <protection/>
    </xf>
    <xf numFmtId="0" fontId="79" fillId="52" borderId="0" xfId="334" applyFont="1" applyFill="1" applyAlignment="1" applyProtection="1">
      <alignment horizontal="left" vertical="center"/>
      <protection/>
    </xf>
    <xf numFmtId="0" fontId="69" fillId="52" borderId="0" xfId="334" applyFont="1" applyFill="1" applyAlignment="1" applyProtection="1">
      <alignment horizontal="left" vertical="center"/>
      <protection/>
    </xf>
    <xf numFmtId="0" fontId="69" fillId="2" borderId="34" xfId="334" applyFont="1" applyFill="1" applyBorder="1" applyAlignment="1" applyProtection="1">
      <alignment horizontal="center" vertical="center" wrapText="1"/>
      <protection/>
    </xf>
    <xf numFmtId="0" fontId="69" fillId="2" borderId="35" xfId="334" applyFont="1" applyFill="1" applyBorder="1" applyAlignment="1" applyProtection="1">
      <alignment horizontal="center" vertical="center" wrapText="1"/>
      <protection/>
    </xf>
    <xf numFmtId="0" fontId="21" fillId="2" borderId="36" xfId="334" applyFont="1" applyFill="1" applyBorder="1" applyAlignment="1" applyProtection="1">
      <alignment horizontal="center" vertical="center" wrapText="1"/>
      <protection/>
    </xf>
    <xf numFmtId="0" fontId="21" fillId="2" borderId="37" xfId="334" applyFont="1" applyFill="1" applyBorder="1" applyAlignment="1" applyProtection="1">
      <alignment horizontal="center" vertical="center" wrapText="1"/>
      <protection/>
    </xf>
    <xf numFmtId="0" fontId="69" fillId="2" borderId="37" xfId="334" applyFont="1" applyFill="1" applyBorder="1" applyAlignment="1" applyProtection="1">
      <alignment horizontal="center" vertical="center" wrapText="1"/>
      <protection/>
    </xf>
    <xf numFmtId="0" fontId="21" fillId="0" borderId="38" xfId="334" applyFont="1" applyBorder="1" applyAlignment="1" applyProtection="1">
      <alignment horizontal="left"/>
      <protection/>
    </xf>
    <xf numFmtId="199" fontId="69" fillId="2" borderId="39" xfId="334" applyNumberFormat="1" applyFont="1" applyFill="1" applyBorder="1" applyAlignment="1" applyProtection="1">
      <alignment horizontal="center" vertical="center"/>
      <protection/>
    </xf>
    <xf numFmtId="199" fontId="69" fillId="2" borderId="40" xfId="334" applyNumberFormat="1" applyFont="1" applyFill="1" applyBorder="1" applyAlignment="1" applyProtection="1">
      <alignment horizontal="center" vertical="center"/>
      <protection/>
    </xf>
    <xf numFmtId="199" fontId="21" fillId="2" borderId="41" xfId="334" applyNumberFormat="1" applyFont="1" applyFill="1" applyBorder="1" applyAlignment="1" applyProtection="1">
      <alignment horizontal="center" vertical="center"/>
      <protection/>
    </xf>
    <xf numFmtId="199" fontId="21" fillId="2" borderId="42" xfId="334" applyNumberFormat="1" applyFont="1" applyFill="1" applyBorder="1" applyAlignment="1" applyProtection="1">
      <alignment horizontal="center" vertical="center"/>
      <protection/>
    </xf>
    <xf numFmtId="199" fontId="69" fillId="2" borderId="42" xfId="334" applyNumberFormat="1" applyFont="1" applyFill="1" applyBorder="1" applyAlignment="1" applyProtection="1">
      <alignment horizontal="center" vertical="center"/>
      <protection/>
    </xf>
    <xf numFmtId="0" fontId="21" fillId="52" borderId="43" xfId="334" applyFont="1" applyFill="1" applyBorder="1" applyAlignment="1" applyProtection="1">
      <alignment horizontal="left"/>
      <protection/>
    </xf>
    <xf numFmtId="0" fontId="80" fillId="0" borderId="44" xfId="334" applyFont="1" applyBorder="1" applyAlignment="1" applyProtection="1">
      <alignment horizontal="left" vertical="center"/>
      <protection/>
    </xf>
    <xf numFmtId="165" fontId="80" fillId="0" borderId="44" xfId="334" applyNumberFormat="1" applyFont="1" applyBorder="1" applyAlignment="1" applyProtection="1">
      <alignment horizontal="right" vertical="center"/>
      <protection/>
    </xf>
    <xf numFmtId="167" fontId="80" fillId="0" borderId="44" xfId="334" applyNumberFormat="1" applyFont="1" applyBorder="1" applyAlignment="1" applyProtection="1">
      <alignment horizontal="right" vertical="center"/>
      <protection/>
    </xf>
    <xf numFmtId="0" fontId="60" fillId="0" borderId="0" xfId="334" applyFont="1" applyAlignment="1" applyProtection="1">
      <alignment horizontal="left" vertical="center"/>
      <protection/>
    </xf>
    <xf numFmtId="0" fontId="80" fillId="0" borderId="0" xfId="334" applyFont="1" applyAlignment="1" applyProtection="1">
      <alignment horizontal="left" vertical="center"/>
      <protection/>
    </xf>
    <xf numFmtId="0" fontId="81" fillId="0" borderId="0" xfId="334" applyFont="1" applyAlignment="1" applyProtection="1">
      <alignment horizontal="left" vertical="center"/>
      <protection/>
    </xf>
    <xf numFmtId="165" fontId="81" fillId="0" borderId="0" xfId="334" applyNumberFormat="1" applyFont="1" applyAlignment="1" applyProtection="1">
      <alignment horizontal="right" vertical="center"/>
      <protection/>
    </xf>
    <xf numFmtId="167" fontId="81" fillId="0" borderId="0" xfId="334" applyNumberFormat="1" applyFont="1" applyAlignment="1" applyProtection="1">
      <alignment horizontal="right" vertical="center"/>
      <protection/>
    </xf>
    <xf numFmtId="167" fontId="21" fillId="0" borderId="0" xfId="334" applyNumberFormat="1" applyFont="1" applyAlignment="1" applyProtection="1">
      <alignment horizontal="right" vertical="center"/>
      <protection/>
    </xf>
    <xf numFmtId="195" fontId="21" fillId="0" borderId="0" xfId="334" applyNumberFormat="1" applyFont="1" applyAlignment="1" applyProtection="1">
      <alignment horizontal="right" vertical="center"/>
      <protection/>
    </xf>
    <xf numFmtId="201" fontId="21" fillId="0" borderId="0" xfId="334" applyNumberFormat="1" applyFont="1" applyAlignment="1" applyProtection="1">
      <alignment horizontal="right" vertical="center"/>
      <protection/>
    </xf>
    <xf numFmtId="0" fontId="21" fillId="0" borderId="0" xfId="334" applyFont="1" applyAlignment="1" applyProtection="1">
      <alignment horizontal="left" vertical="center"/>
      <protection/>
    </xf>
    <xf numFmtId="167" fontId="82" fillId="0" borderId="0" xfId="334" applyNumberFormat="1" applyFont="1" applyAlignment="1" applyProtection="1">
      <alignment horizontal="right" vertical="center"/>
      <protection/>
    </xf>
    <xf numFmtId="195" fontId="82" fillId="0" borderId="0" xfId="334" applyNumberFormat="1" applyFont="1" applyAlignment="1" applyProtection="1">
      <alignment horizontal="right" vertical="center"/>
      <protection/>
    </xf>
    <xf numFmtId="201" fontId="82" fillId="0" borderId="0" xfId="334" applyNumberFormat="1" applyFont="1" applyAlignment="1" applyProtection="1">
      <alignment horizontal="right" vertical="center"/>
      <protection/>
    </xf>
    <xf numFmtId="0" fontId="82" fillId="0" borderId="0" xfId="334" applyFont="1" applyAlignment="1" applyProtection="1">
      <alignment horizontal="left" vertical="center"/>
      <protection/>
    </xf>
    <xf numFmtId="165" fontId="80" fillId="0" borderId="0" xfId="334" applyNumberFormat="1" applyFont="1" applyAlignment="1" applyProtection="1">
      <alignment horizontal="right" vertical="center"/>
      <protection/>
    </xf>
    <xf numFmtId="167" fontId="80" fillId="0" borderId="0" xfId="334" applyNumberFormat="1" applyFont="1" applyAlignment="1" applyProtection="1">
      <alignment horizontal="right" vertical="center"/>
      <protection/>
    </xf>
    <xf numFmtId="0" fontId="83" fillId="0" borderId="0" xfId="334" applyFont="1" applyAlignment="1" applyProtection="1">
      <alignment horizontal="left" vertical="center"/>
      <protection/>
    </xf>
    <xf numFmtId="0" fontId="84" fillId="0" borderId="0" xfId="334" applyFont="1" applyAlignment="1" applyProtection="1">
      <alignment horizontal="left" vertical="center"/>
      <protection/>
    </xf>
    <xf numFmtId="165" fontId="84" fillId="0" borderId="0" xfId="334" applyNumberFormat="1" applyFont="1" applyAlignment="1" applyProtection="1">
      <alignment horizontal="right" vertical="center"/>
      <protection/>
    </xf>
    <xf numFmtId="167" fontId="84" fillId="0" borderId="0" xfId="334" applyNumberFormat="1" applyFont="1" applyAlignment="1" applyProtection="1">
      <alignment horizontal="right" vertical="center"/>
      <protection/>
    </xf>
    <xf numFmtId="0" fontId="21" fillId="0" borderId="1" xfId="334" applyFont="1" applyBorder="1" applyAlignment="1" applyProtection="1">
      <alignment horizontal="center" vertical="center"/>
      <protection/>
    </xf>
    <xf numFmtId="0" fontId="21" fillId="0" borderId="1" xfId="334" applyFont="1" applyBorder="1" applyAlignment="1" applyProtection="1">
      <alignment horizontal="left" vertical="center" wrapText="1"/>
      <protection/>
    </xf>
    <xf numFmtId="167" fontId="21" fillId="0" borderId="1" xfId="334" applyNumberFormat="1" applyFont="1" applyBorder="1" applyAlignment="1" applyProtection="1">
      <alignment horizontal="right" vertical="center"/>
      <protection/>
    </xf>
    <xf numFmtId="165" fontId="21" fillId="0" borderId="1" xfId="334" applyNumberFormat="1" applyFont="1" applyBorder="1" applyAlignment="1" applyProtection="1">
      <alignment horizontal="right" vertical="center"/>
      <protection/>
    </xf>
    <xf numFmtId="0" fontId="82" fillId="0" borderId="1" xfId="334" applyFont="1" applyBorder="1" applyAlignment="1" applyProtection="1">
      <alignment horizontal="center" vertical="center"/>
      <protection/>
    </xf>
    <xf numFmtId="0" fontId="82" fillId="0" borderId="1" xfId="334" applyFont="1" applyBorder="1" applyAlignment="1" applyProtection="1">
      <alignment horizontal="left" vertical="center" wrapText="1"/>
      <protection/>
    </xf>
    <xf numFmtId="167" fontId="82" fillId="0" borderId="1" xfId="334" applyNumberFormat="1" applyFont="1" applyBorder="1" applyAlignment="1" applyProtection="1">
      <alignment horizontal="right" vertical="center"/>
      <protection/>
    </xf>
    <xf numFmtId="165" fontId="82" fillId="0" borderId="1" xfId="334" applyNumberFormat="1" applyFont="1" applyBorder="1" applyAlignment="1" applyProtection="1">
      <alignment horizontal="right" vertical="center"/>
      <protection/>
    </xf>
    <xf numFmtId="49" fontId="21" fillId="0" borderId="1" xfId="334" applyNumberFormat="1" applyFont="1" applyBorder="1" applyAlignment="1" applyProtection="1">
      <alignment horizontal="left" vertical="center"/>
      <protection/>
    </xf>
    <xf numFmtId="49" fontId="82" fillId="0" borderId="1" xfId="334" applyNumberFormat="1" applyFont="1" applyBorder="1" applyAlignment="1" applyProtection="1">
      <alignment horizontal="left" vertical="center"/>
      <protection/>
    </xf>
    <xf numFmtId="0" fontId="4" fillId="0" borderId="0" xfId="303" applyFont="1">
      <alignment/>
      <protection/>
    </xf>
    <xf numFmtId="0" fontId="87" fillId="0" borderId="0" xfId="361" applyFont="1" applyFill="1">
      <alignment/>
      <protection/>
    </xf>
    <xf numFmtId="0" fontId="87" fillId="0" borderId="0" xfId="361" applyFont="1">
      <alignment/>
      <protection/>
    </xf>
    <xf numFmtId="0" fontId="6" fillId="0" borderId="0" xfId="303" applyFont="1">
      <alignment/>
      <protection/>
    </xf>
    <xf numFmtId="0" fontId="10" fillId="0" borderId="0" xfId="303" applyFont="1" applyAlignment="1">
      <alignment horizontal="center"/>
      <protection/>
    </xf>
    <xf numFmtId="0" fontId="6" fillId="53" borderId="0" xfId="304" applyFont="1" applyFill="1">
      <alignment/>
      <protection/>
    </xf>
    <xf numFmtId="0" fontId="7" fillId="53" borderId="0" xfId="304" applyFont="1" applyFill="1" applyAlignment="1">
      <alignment horizontal="right"/>
      <protection/>
    </xf>
    <xf numFmtId="0" fontId="7" fillId="53" borderId="0" xfId="304" applyFont="1" applyFill="1" applyAlignment="1">
      <alignment horizontal="left" indent="1"/>
      <protection/>
    </xf>
    <xf numFmtId="0" fontId="7" fillId="53" borderId="0" xfId="304" applyFont="1" applyFill="1" applyAlignment="1">
      <alignment horizontal="left"/>
      <protection/>
    </xf>
    <xf numFmtId="0" fontId="10" fillId="53" borderId="0" xfId="303" applyFont="1" applyFill="1">
      <alignment/>
      <protection/>
    </xf>
    <xf numFmtId="0" fontId="7" fillId="53" borderId="0" xfId="303" applyFont="1" applyFill="1" applyAlignment="1">
      <alignment horizontal="right"/>
      <protection/>
    </xf>
    <xf numFmtId="0" fontId="7" fillId="0" borderId="0" xfId="303" applyFont="1" applyAlignment="1">
      <alignment horizontal="right"/>
      <protection/>
    </xf>
    <xf numFmtId="0" fontId="9" fillId="0" borderId="0" xfId="303" applyFont="1" applyAlignment="1">
      <alignment horizontal="left"/>
      <protection/>
    </xf>
    <xf numFmtId="0" fontId="89" fillId="0" borderId="0" xfId="361" applyFont="1" applyAlignment="1">
      <alignment horizontal="center" vertical="center" wrapText="1"/>
      <protection/>
    </xf>
    <xf numFmtId="0" fontId="88" fillId="0" borderId="0" xfId="361" applyFont="1" applyAlignment="1">
      <alignment horizontal="center" vertical="center" wrapText="1"/>
      <protection/>
    </xf>
    <xf numFmtId="49" fontId="88" fillId="0" borderId="0" xfId="361" applyNumberFormat="1" applyFont="1" applyAlignment="1">
      <alignment horizontal="left" vertical="center"/>
      <protection/>
    </xf>
    <xf numFmtId="49" fontId="90" fillId="0" borderId="0" xfId="361" applyNumberFormat="1" applyFont="1" applyFill="1">
      <alignment/>
      <protection/>
    </xf>
    <xf numFmtId="49" fontId="90" fillId="0" borderId="0" xfId="361" applyNumberFormat="1" applyFont="1">
      <alignment/>
      <protection/>
    </xf>
    <xf numFmtId="0" fontId="88" fillId="0" borderId="0" xfId="361" applyFont="1">
      <alignment/>
      <protection/>
    </xf>
    <xf numFmtId="0" fontId="91" fillId="0" borderId="0" xfId="361" applyFont="1" applyFill="1">
      <alignment/>
      <protection/>
    </xf>
    <xf numFmtId="0" fontId="91" fillId="0" borderId="0" xfId="361" applyFont="1">
      <alignment/>
      <protection/>
    </xf>
    <xf numFmtId="0" fontId="92" fillId="0" borderId="0" xfId="361" applyFont="1">
      <alignment/>
      <protection/>
    </xf>
    <xf numFmtId="0" fontId="93" fillId="0" borderId="0" xfId="361" applyFont="1">
      <alignment/>
      <protection/>
    </xf>
    <xf numFmtId="0" fontId="89" fillId="0" borderId="0" xfId="361" applyFont="1" applyBorder="1">
      <alignment/>
      <protection/>
    </xf>
    <xf numFmtId="0" fontId="88" fillId="53" borderId="0" xfId="361" applyFont="1" applyFill="1">
      <alignment/>
      <protection/>
    </xf>
    <xf numFmtId="0" fontId="88" fillId="53" borderId="45" xfId="361" applyFont="1" applyFill="1" applyBorder="1">
      <alignment/>
      <protection/>
    </xf>
    <xf numFmtId="0" fontId="89" fillId="53" borderId="45" xfId="361" applyFont="1" applyFill="1" applyBorder="1">
      <alignment/>
      <protection/>
    </xf>
    <xf numFmtId="0" fontId="94" fillId="0" borderId="0" xfId="361" applyFont="1" applyFill="1">
      <alignment/>
      <protection/>
    </xf>
    <xf numFmtId="0" fontId="94" fillId="53" borderId="0" xfId="361" applyFont="1" applyFill="1">
      <alignment/>
      <protection/>
    </xf>
    <xf numFmtId="0" fontId="35" fillId="0" borderId="0" xfId="336" applyAlignment="1">
      <alignment vertical="top"/>
      <protection locked="0"/>
    </xf>
    <xf numFmtId="42" fontId="51" fillId="0" borderId="0" xfId="0" applyNumberFormat="1" applyFont="1" applyBorder="1" applyAlignment="1" applyProtection="1">
      <alignment vertical="top" wrapText="1"/>
      <protection/>
    </xf>
    <xf numFmtId="42" fontId="52" fillId="0" borderId="0" xfId="0" applyNumberFormat="1" applyFont="1" applyBorder="1" applyAlignment="1" applyProtection="1">
      <alignment vertical="top" wrapText="1"/>
      <protection/>
    </xf>
    <xf numFmtId="42" fontId="51" fillId="0" borderId="0" xfId="0" applyNumberFormat="1" applyFont="1" applyFill="1" applyBorder="1" applyAlignment="1" applyProtection="1">
      <alignment vertical="top" wrapText="1"/>
      <protection/>
    </xf>
    <xf numFmtId="42" fontId="51" fillId="0" borderId="0" xfId="0" applyNumberFormat="1" applyFont="1" applyBorder="1" applyAlignment="1" applyProtection="1">
      <alignment horizontal="left" vertical="top" wrapText="1"/>
      <protection/>
    </xf>
    <xf numFmtId="0" fontId="55" fillId="0" borderId="0" xfId="0" applyFont="1" applyFill="1" applyBorder="1" applyAlignment="1" applyProtection="1">
      <alignment horizontal="left" wrapText="1"/>
      <protection/>
    </xf>
    <xf numFmtId="0" fontId="55" fillId="0" borderId="0" xfId="0" applyFont="1" applyBorder="1" applyAlignment="1" applyProtection="1">
      <alignment horizontal="left" wrapText="1"/>
      <protection/>
    </xf>
    <xf numFmtId="43" fontId="49" fillId="54" borderId="46" xfId="186" applyFont="1" applyFill="1" applyBorder="1" applyAlignment="1" applyProtection="1">
      <alignment horizontal="left" vertical="center" wrapText="1" indent="1"/>
      <protection/>
    </xf>
    <xf numFmtId="164" fontId="49" fillId="54" borderId="46" xfId="0" applyNumberFormat="1" applyFont="1" applyFill="1" applyBorder="1" applyAlignment="1" applyProtection="1">
      <alignment horizontal="right" vertical="center"/>
      <protection/>
    </xf>
    <xf numFmtId="42" fontId="56" fillId="0" borderId="0" xfId="0" applyNumberFormat="1" applyFont="1" applyBorder="1" applyAlignment="1" applyProtection="1">
      <alignment vertical="top" wrapText="1"/>
      <protection/>
    </xf>
    <xf numFmtId="42" fontId="56" fillId="0" borderId="0" xfId="0" applyNumberFormat="1" applyFont="1" applyBorder="1" applyAlignment="1" applyProtection="1">
      <alignment vertical="top" wrapText="1"/>
      <protection/>
    </xf>
    <xf numFmtId="42" fontId="57" fillId="0" borderId="0" xfId="0" applyNumberFormat="1" applyFont="1" applyBorder="1" applyAlignment="1" applyProtection="1">
      <alignment vertical="center" wrapText="1"/>
      <protection/>
    </xf>
    <xf numFmtId="0" fontId="59" fillId="0" borderId="0" xfId="0" applyNumberFormat="1" applyFont="1" applyFill="1" applyBorder="1" applyAlignment="1" applyProtection="1">
      <alignment horizontal="left" vertical="center" wrapText="1" indent="1"/>
      <protection/>
    </xf>
    <xf numFmtId="164" fontId="59" fillId="0" borderId="0" xfId="0" applyNumberFormat="1" applyFont="1" applyFill="1" applyBorder="1" applyAlignment="1" applyProtection="1">
      <alignment vertical="center" wrapText="1"/>
      <protection/>
    </xf>
    <xf numFmtId="42" fontId="57" fillId="0" borderId="0" xfId="0" applyNumberFormat="1" applyFont="1" applyFill="1" applyBorder="1" applyAlignment="1" applyProtection="1">
      <alignment vertical="center" wrapText="1"/>
      <protection/>
    </xf>
    <xf numFmtId="42" fontId="58" fillId="0" borderId="0" xfId="0" applyNumberFormat="1" applyFont="1" applyBorder="1" applyAlignment="1" applyProtection="1">
      <alignment vertical="center" wrapText="1"/>
      <protection/>
    </xf>
    <xf numFmtId="0" fontId="59" fillId="0" borderId="0" xfId="0" applyNumberFormat="1" applyFont="1" applyFill="1" applyBorder="1" applyAlignment="1" applyProtection="1">
      <alignment vertical="center" wrapText="1"/>
      <protection/>
    </xf>
    <xf numFmtId="164" fontId="59" fillId="0" borderId="0" xfId="0" applyNumberFormat="1" applyFont="1" applyBorder="1" applyAlignment="1" applyProtection="1">
      <alignment vertical="center" wrapText="1"/>
      <protection/>
    </xf>
    <xf numFmtId="42" fontId="58" fillId="0" borderId="0" xfId="0" applyNumberFormat="1" applyFont="1" applyFill="1" applyBorder="1" applyAlignment="1" applyProtection="1">
      <alignment vertical="center" wrapText="1"/>
      <protection/>
    </xf>
    <xf numFmtId="42" fontId="59" fillId="0" borderId="0" xfId="0" applyNumberFormat="1" applyFont="1" applyFill="1" applyBorder="1" applyAlignment="1" applyProtection="1">
      <alignment vertical="top" wrapText="1"/>
      <protection/>
    </xf>
    <xf numFmtId="43" fontId="59" fillId="0" borderId="0" xfId="186" applyFont="1" applyFill="1" applyBorder="1" applyAlignment="1" applyProtection="1">
      <alignment horizontal="left" vertical="center" wrapText="1" indent="1"/>
      <protection/>
    </xf>
    <xf numFmtId="164" fontId="59" fillId="0" borderId="0" xfId="0" applyNumberFormat="1" applyFont="1" applyFill="1" applyBorder="1" applyAlignment="1" applyProtection="1">
      <alignment horizontal="right" vertical="center"/>
      <protection/>
    </xf>
    <xf numFmtId="43" fontId="70" fillId="54" borderId="46" xfId="186" applyFont="1" applyFill="1" applyBorder="1" applyAlignment="1" applyProtection="1">
      <alignment horizontal="left" vertical="center" wrapText="1" indent="1"/>
      <protection/>
    </xf>
    <xf numFmtId="164" fontId="70" fillId="54" borderId="46" xfId="0" applyNumberFormat="1" applyFont="1" applyFill="1" applyBorder="1" applyAlignment="1" applyProtection="1">
      <alignment horizontal="right" vertical="center"/>
      <protection/>
    </xf>
    <xf numFmtId="0" fontId="37" fillId="0" borderId="0" xfId="333" applyFont="1" applyAlignment="1" applyProtection="1">
      <alignment horizontal="left" vertical="center"/>
      <protection/>
    </xf>
    <xf numFmtId="0" fontId="37" fillId="0" borderId="47" xfId="333" applyBorder="1" applyAlignment="1" applyProtection="1">
      <alignment horizontal="left" vertical="center"/>
      <protection/>
    </xf>
    <xf numFmtId="0" fontId="37" fillId="0" borderId="17" xfId="333" applyBorder="1" applyAlignment="1" applyProtection="1">
      <alignment horizontal="left" vertical="center"/>
      <protection/>
    </xf>
    <xf numFmtId="0" fontId="37" fillId="0" borderId="17" xfId="333" applyBorder="1" applyAlignment="1" applyProtection="1">
      <alignment horizontal="center" vertical="center"/>
      <protection/>
    </xf>
    <xf numFmtId="0" fontId="37" fillId="0" borderId="48" xfId="333" applyBorder="1" applyAlignment="1" applyProtection="1">
      <alignment horizontal="left" vertical="center"/>
      <protection/>
    </xf>
    <xf numFmtId="0" fontId="37" fillId="0" borderId="7" xfId="333" applyBorder="1" applyAlignment="1" applyProtection="1">
      <alignment horizontal="left" vertical="center"/>
      <protection/>
    </xf>
    <xf numFmtId="0" fontId="37" fillId="0" borderId="0" xfId="333" applyFont="1" applyBorder="1" applyAlignment="1" applyProtection="1">
      <alignment horizontal="left" vertical="center"/>
      <protection/>
    </xf>
    <xf numFmtId="0" fontId="37" fillId="0" borderId="49" xfId="333" applyBorder="1" applyAlignment="1" applyProtection="1">
      <alignment horizontal="left" vertical="center"/>
      <protection/>
    </xf>
    <xf numFmtId="0" fontId="37" fillId="0" borderId="0" xfId="333" applyFont="1" applyBorder="1" applyAlignment="1" applyProtection="1">
      <alignment horizontal="center" vertical="center"/>
      <protection/>
    </xf>
    <xf numFmtId="0" fontId="37" fillId="0" borderId="0" xfId="333" applyFont="1" applyFill="1" applyAlignment="1" applyProtection="1">
      <alignment horizontal="center" vertical="center" wrapText="1"/>
      <protection/>
    </xf>
    <xf numFmtId="0" fontId="37" fillId="0" borderId="7" xfId="333" applyFill="1" applyBorder="1" applyAlignment="1" applyProtection="1">
      <alignment horizontal="center" vertical="center" wrapText="1"/>
      <protection/>
    </xf>
    <xf numFmtId="0" fontId="72" fillId="0" borderId="50" xfId="333" applyFont="1" applyFill="1" applyBorder="1" applyAlignment="1" applyProtection="1">
      <alignment horizontal="center" vertical="center" wrapText="1"/>
      <protection/>
    </xf>
    <xf numFmtId="0" fontId="72" fillId="0" borderId="32" xfId="333" applyFont="1" applyFill="1" applyBorder="1" applyAlignment="1" applyProtection="1">
      <alignment horizontal="center" vertical="center" wrapText="1"/>
      <protection/>
    </xf>
    <xf numFmtId="0" fontId="37" fillId="0" borderId="49" xfId="333" applyFill="1" applyBorder="1" applyAlignment="1" applyProtection="1">
      <alignment horizontal="center" vertical="center" wrapText="1"/>
      <protection/>
    </xf>
    <xf numFmtId="0" fontId="75" fillId="0" borderId="50" xfId="333" applyFont="1" applyFill="1" applyBorder="1" applyAlignment="1" applyProtection="1">
      <alignment horizontal="center" vertical="center" wrapText="1"/>
      <protection/>
    </xf>
    <xf numFmtId="0" fontId="75" fillId="0" borderId="32" xfId="333" applyFont="1" applyFill="1" applyBorder="1" applyAlignment="1" applyProtection="1">
      <alignment horizontal="center" vertical="center" wrapText="1"/>
      <protection/>
    </xf>
    <xf numFmtId="0" fontId="37" fillId="0" borderId="0" xfId="333" applyFont="1" applyFill="1" applyAlignment="1" applyProtection="1">
      <alignment horizontal="left"/>
      <protection/>
    </xf>
    <xf numFmtId="0" fontId="73" fillId="0" borderId="7" xfId="333" applyFont="1" applyFill="1" applyBorder="1" applyAlignment="1" applyProtection="1">
      <alignment horizontal="left"/>
      <protection/>
    </xf>
    <xf numFmtId="0" fontId="37" fillId="0" borderId="0" xfId="333" applyFont="1" applyFill="1" applyBorder="1" applyAlignment="1" applyProtection="1">
      <alignment horizontal="left"/>
      <protection/>
    </xf>
    <xf numFmtId="0" fontId="37" fillId="0" borderId="0" xfId="333" applyFont="1" applyFill="1" applyBorder="1" applyAlignment="1" applyProtection="1">
      <alignment horizontal="center"/>
      <protection/>
    </xf>
    <xf numFmtId="0" fontId="73" fillId="0" borderId="49" xfId="333" applyFont="1" applyFill="1" applyBorder="1" applyAlignment="1" applyProtection="1">
      <alignment horizontal="left"/>
      <protection/>
    </xf>
    <xf numFmtId="0" fontId="73" fillId="0" borderId="51" xfId="333" applyFont="1" applyFill="1" applyBorder="1" applyAlignment="1" applyProtection="1">
      <alignment horizontal="left"/>
      <protection/>
    </xf>
    <xf numFmtId="196" fontId="77" fillId="0" borderId="0" xfId="333" applyNumberFormat="1" applyFont="1" applyFill="1" applyBorder="1" applyAlignment="1" applyProtection="1">
      <alignment horizontal="right" vertical="center"/>
      <protection/>
    </xf>
    <xf numFmtId="0" fontId="77" fillId="0" borderId="0" xfId="333" applyFont="1" applyFill="1" applyBorder="1" applyAlignment="1" applyProtection="1">
      <alignment horizontal="center" vertical="center" wrapText="1"/>
      <protection/>
    </xf>
    <xf numFmtId="0" fontId="37" fillId="0" borderId="0" xfId="333" applyFont="1" applyFill="1" applyAlignment="1" applyProtection="1">
      <alignment horizontal="left" vertical="center"/>
      <protection/>
    </xf>
    <xf numFmtId="0" fontId="37" fillId="0" borderId="7" xfId="333" applyFill="1" applyBorder="1" applyAlignment="1" applyProtection="1">
      <alignment horizontal="left" vertical="center"/>
      <protection/>
    </xf>
    <xf numFmtId="0" fontId="37" fillId="0" borderId="52" xfId="333" applyFont="1" applyFill="1" applyBorder="1" applyAlignment="1" applyProtection="1">
      <alignment horizontal="center" vertical="center"/>
      <protection/>
    </xf>
    <xf numFmtId="49" fontId="37" fillId="0" borderId="52" xfId="333" applyNumberFormat="1" applyFont="1" applyFill="1" applyBorder="1" applyAlignment="1" applyProtection="1">
      <alignment horizontal="center" vertical="center" wrapText="1"/>
      <protection/>
    </xf>
    <xf numFmtId="167" fontId="74" fillId="0" borderId="52" xfId="333" applyNumberFormat="1" applyFont="1" applyFill="1" applyBorder="1" applyAlignment="1" applyProtection="1">
      <alignment horizontal="right" vertical="center"/>
      <protection/>
    </xf>
    <xf numFmtId="0" fontId="74" fillId="0" borderId="52" xfId="333" applyFont="1" applyFill="1" applyBorder="1" applyAlignment="1" applyProtection="1">
      <alignment horizontal="center" vertical="center" wrapText="1"/>
      <protection/>
    </xf>
    <xf numFmtId="0" fontId="37" fillId="0" borderId="49" xfId="333" applyFill="1" applyBorder="1" applyAlignment="1" applyProtection="1">
      <alignment horizontal="left" vertical="center"/>
      <protection/>
    </xf>
    <xf numFmtId="0" fontId="76" fillId="0" borderId="52" xfId="333" applyFont="1" applyFill="1" applyBorder="1" applyAlignment="1" applyProtection="1">
      <alignment horizontal="left" vertical="center"/>
      <protection/>
    </xf>
    <xf numFmtId="0" fontId="76" fillId="0" borderId="0" xfId="333" applyFont="1" applyFill="1" applyAlignment="1" applyProtection="1">
      <alignment horizontal="center" vertical="center"/>
      <protection/>
    </xf>
    <xf numFmtId="0" fontId="37" fillId="0" borderId="52" xfId="333" applyFont="1" applyFill="1" applyBorder="1" applyAlignment="1" applyProtection="1">
      <alignment horizontal="left" vertical="center" wrapText="1"/>
      <protection/>
    </xf>
    <xf numFmtId="0" fontId="37" fillId="0" borderId="52" xfId="333" applyFill="1" applyBorder="1" applyAlignment="1" applyProtection="1">
      <alignment horizontal="left" vertical="center"/>
      <protection/>
    </xf>
    <xf numFmtId="0" fontId="37" fillId="0" borderId="52" xfId="333" applyFont="1" applyFill="1" applyBorder="1" applyAlignment="1" applyProtection="1">
      <alignment horizontal="center" vertical="center" wrapText="1"/>
      <protection/>
    </xf>
    <xf numFmtId="0" fontId="37" fillId="0" borderId="52" xfId="333" applyFont="1" applyBorder="1" applyAlignment="1" applyProtection="1">
      <alignment horizontal="center" vertical="center"/>
      <protection/>
    </xf>
    <xf numFmtId="49" fontId="37" fillId="0" borderId="52" xfId="333" applyNumberFormat="1" applyFont="1" applyBorder="1" applyAlignment="1" applyProtection="1">
      <alignment horizontal="center" vertical="center" wrapText="1"/>
      <protection/>
    </xf>
    <xf numFmtId="0" fontId="37" fillId="0" borderId="52" xfId="333" applyFont="1" applyBorder="1" applyAlignment="1" applyProtection="1">
      <alignment horizontal="left" vertical="center" wrapText="1"/>
      <protection/>
    </xf>
    <xf numFmtId="0" fontId="37" fillId="0" borderId="52" xfId="333" applyBorder="1" applyAlignment="1" applyProtection="1">
      <alignment horizontal="left" vertical="center"/>
      <protection/>
    </xf>
    <xf numFmtId="167" fontId="37" fillId="0" borderId="52" xfId="333" applyNumberFormat="1" applyFont="1" applyBorder="1" applyAlignment="1" applyProtection="1">
      <alignment horizontal="right" vertical="center"/>
      <protection/>
    </xf>
    <xf numFmtId="0" fontId="37" fillId="0" borderId="52" xfId="333" applyFont="1" applyBorder="1" applyAlignment="1" applyProtection="1">
      <alignment horizontal="center" vertical="center" wrapText="1"/>
      <protection/>
    </xf>
    <xf numFmtId="0" fontId="76" fillId="0" borderId="52" xfId="333" applyFont="1" applyBorder="1" applyAlignment="1" applyProtection="1">
      <alignment horizontal="left" vertical="center"/>
      <protection/>
    </xf>
    <xf numFmtId="0" fontId="76" fillId="0" borderId="0" xfId="333" applyFont="1" applyAlignment="1" applyProtection="1">
      <alignment horizontal="center" vertical="center"/>
      <protection/>
    </xf>
    <xf numFmtId="167" fontId="74" fillId="0" borderId="52" xfId="333" applyNumberFormat="1" applyFont="1" applyBorder="1" applyAlignment="1" applyProtection="1">
      <alignment horizontal="right" vertical="center"/>
      <protection/>
    </xf>
    <xf numFmtId="49" fontId="37" fillId="0" borderId="52" xfId="333" applyNumberFormat="1" applyBorder="1" applyAlignment="1" applyProtection="1">
      <alignment horizontal="center" vertical="center" wrapText="1"/>
      <protection/>
    </xf>
    <xf numFmtId="167" fontId="37" fillId="0" borderId="52" xfId="333" applyNumberFormat="1" applyFont="1" applyFill="1" applyBorder="1" applyAlignment="1" applyProtection="1">
      <alignment horizontal="right" vertical="center"/>
      <protection/>
    </xf>
    <xf numFmtId="0" fontId="37" fillId="0" borderId="0" xfId="333" applyAlignment="1" applyProtection="1">
      <alignment horizontal="left" vertical="top"/>
      <protection/>
    </xf>
    <xf numFmtId="0" fontId="37" fillId="0" borderId="53" xfId="333" applyBorder="1" applyAlignment="1" applyProtection="1">
      <alignment horizontal="left" vertical="top"/>
      <protection/>
    </xf>
    <xf numFmtId="0" fontId="37" fillId="0" borderId="54" xfId="333" applyBorder="1" applyAlignment="1" applyProtection="1">
      <alignment horizontal="left" vertical="top"/>
      <protection/>
    </xf>
    <xf numFmtId="0" fontId="37" fillId="0" borderId="54" xfId="333" applyBorder="1" applyAlignment="1" applyProtection="1">
      <alignment horizontal="center" vertical="top"/>
      <protection/>
    </xf>
    <xf numFmtId="0" fontId="37" fillId="0" borderId="16" xfId="333" applyBorder="1" applyAlignment="1" applyProtection="1">
      <alignment horizontal="left" vertical="top"/>
      <protection/>
    </xf>
    <xf numFmtId="0" fontId="37" fillId="0" borderId="0" xfId="333" applyAlignment="1" applyProtection="1">
      <alignment horizontal="center" vertical="top"/>
      <protection/>
    </xf>
    <xf numFmtId="0" fontId="69" fillId="52" borderId="0" xfId="334" applyFont="1" applyFill="1" applyAlignment="1" applyProtection="1">
      <alignment horizontal="left"/>
      <protection locked="0"/>
    </xf>
    <xf numFmtId="0" fontId="69" fillId="52" borderId="0" xfId="334" applyFont="1" applyFill="1" applyAlignment="1" applyProtection="1">
      <alignment horizontal="left" vertical="center"/>
      <protection locked="0"/>
    </xf>
    <xf numFmtId="0" fontId="69" fillId="2" borderId="35" xfId="334" applyFont="1" applyFill="1" applyBorder="1" applyAlignment="1" applyProtection="1">
      <alignment horizontal="center" vertical="center" wrapText="1"/>
      <protection locked="0"/>
    </xf>
    <xf numFmtId="199" fontId="69" fillId="2" borderId="40" xfId="334" applyNumberFormat="1" applyFont="1" applyFill="1" applyBorder="1" applyAlignment="1" applyProtection="1">
      <alignment horizontal="center" vertical="center"/>
      <protection locked="0"/>
    </xf>
    <xf numFmtId="0" fontId="80" fillId="0" borderId="44" xfId="334" applyFont="1" applyBorder="1" applyAlignment="1" applyProtection="1">
      <alignment horizontal="left" vertical="center"/>
      <protection locked="0"/>
    </xf>
    <xf numFmtId="0" fontId="60" fillId="0" borderId="0" xfId="334" applyFont="1" applyAlignment="1" applyProtection="1">
      <alignment horizontal="left" vertical="center"/>
      <protection locked="0"/>
    </xf>
    <xf numFmtId="165" fontId="21" fillId="0" borderId="1" xfId="334" applyNumberFormat="1" applyFont="1" applyBorder="1" applyAlignment="1" applyProtection="1">
      <alignment horizontal="right" vertical="center"/>
      <protection locked="0"/>
    </xf>
    <xf numFmtId="165" fontId="82" fillId="0" borderId="1" xfId="334" applyNumberFormat="1" applyFont="1" applyBorder="1" applyAlignment="1" applyProtection="1">
      <alignment horizontal="right" vertical="center"/>
      <protection locked="0"/>
    </xf>
    <xf numFmtId="0" fontId="83" fillId="0" borderId="0" xfId="334" applyFont="1" applyAlignment="1" applyProtection="1">
      <alignment horizontal="left" vertical="center"/>
      <protection locked="0"/>
    </xf>
    <xf numFmtId="0" fontId="14" fillId="0" borderId="0" xfId="334" applyAlignment="1" applyProtection="1">
      <alignment horizontal="left" vertical="top"/>
      <protection locked="0"/>
    </xf>
    <xf numFmtId="167" fontId="37" fillId="0" borderId="52" xfId="333" applyNumberFormat="1" applyFill="1" applyBorder="1" applyAlignment="1" applyProtection="1">
      <alignment horizontal="right" vertical="center"/>
      <protection locked="0"/>
    </xf>
    <xf numFmtId="167" fontId="37" fillId="0" borderId="52" xfId="333" applyNumberFormat="1" applyBorder="1" applyAlignment="1" applyProtection="1">
      <alignment horizontal="right" vertical="center"/>
      <protection locked="0"/>
    </xf>
    <xf numFmtId="167" fontId="37" fillId="0" borderId="52" xfId="333" applyNumberFormat="1" applyFont="1" applyBorder="1" applyAlignment="1" applyProtection="1">
      <alignment horizontal="right" vertical="center"/>
      <protection locked="0"/>
    </xf>
    <xf numFmtId="167" fontId="37" fillId="0" borderId="52" xfId="333" applyNumberFormat="1" applyFont="1" applyFill="1" applyBorder="1" applyAlignment="1" applyProtection="1">
      <alignment horizontal="right" vertical="center"/>
      <protection locked="0"/>
    </xf>
    <xf numFmtId="0" fontId="93" fillId="0" borderId="0" xfId="361" applyFont="1" applyBorder="1">
      <alignment/>
      <protection/>
    </xf>
    <xf numFmtId="0" fontId="89" fillId="0" borderId="0" xfId="361" applyFont="1" applyBorder="1">
      <alignment/>
      <protection/>
    </xf>
    <xf numFmtId="0" fontId="88" fillId="53" borderId="0" xfId="360" applyFont="1" applyFill="1" applyAlignment="1">
      <alignment horizontal="left" indent="3"/>
      <protection locked="0"/>
    </xf>
    <xf numFmtId="0" fontId="88" fillId="0" borderId="0" xfId="360" applyFont="1" applyAlignment="1">
      <alignment/>
      <protection locked="0"/>
    </xf>
    <xf numFmtId="0" fontId="35" fillId="0" borderId="0" xfId="360" applyAlignment="1">
      <alignment vertical="top"/>
      <protection locked="0"/>
    </xf>
    <xf numFmtId="0" fontId="88" fillId="0" borderId="55" xfId="361" applyFont="1" applyBorder="1" applyAlignment="1">
      <alignment horizontal="center" vertical="center" wrapText="1"/>
      <protection/>
    </xf>
    <xf numFmtId="0" fontId="49" fillId="0" borderId="0" xfId="361" applyFont="1">
      <alignment/>
      <protection/>
    </xf>
    <xf numFmtId="0" fontId="89" fillId="0" borderId="0" xfId="361" applyFont="1" applyAlignment="1">
      <alignment horizontal="right"/>
      <protection/>
    </xf>
    <xf numFmtId="0" fontId="89" fillId="0" borderId="0" xfId="361" applyFont="1" applyAlignment="1">
      <alignment horizontal="left"/>
      <protection/>
    </xf>
    <xf numFmtId="0" fontId="9" fillId="0" borderId="0" xfId="303" applyFont="1" applyAlignment="1">
      <alignment horizontal="left"/>
      <protection/>
    </xf>
    <xf numFmtId="0" fontId="3" fillId="0" borderId="0" xfId="303" applyFont="1" applyAlignment="1">
      <alignment horizontal="center"/>
      <protection/>
    </xf>
    <xf numFmtId="0" fontId="88" fillId="0" borderId="45" xfId="361" applyFont="1" applyBorder="1" applyAlignment="1">
      <alignment horizontal="center" vertical="center" wrapText="1"/>
      <protection/>
    </xf>
    <xf numFmtId="0" fontId="86" fillId="0" borderId="0" xfId="303" applyFont="1" applyAlignment="1">
      <alignment horizontal="center" wrapText="1"/>
      <protection/>
    </xf>
    <xf numFmtId="0" fontId="4" fillId="0" borderId="0" xfId="303" applyFont="1" applyAlignment="1">
      <alignment horizontal="center" vertical="center" wrapText="1"/>
      <protection/>
    </xf>
    <xf numFmtId="0" fontId="48" fillId="0" borderId="0" xfId="303" applyFont="1" applyAlignment="1">
      <alignment horizontal="center"/>
      <protection/>
    </xf>
    <xf numFmtId="0" fontId="10" fillId="0" borderId="0" xfId="303" applyFont="1" applyBorder="1" applyAlignment="1">
      <alignment horizontal="center"/>
      <protection/>
    </xf>
    <xf numFmtId="0" fontId="8" fillId="53" borderId="0" xfId="303" applyFont="1" applyFill="1" applyAlignment="1">
      <alignment horizontal="left"/>
      <protection/>
    </xf>
    <xf numFmtId="0" fontId="6" fillId="0" borderId="0" xfId="303" applyFont="1" applyAlignment="1">
      <alignment vertical="center" wrapText="1"/>
      <protection/>
    </xf>
    <xf numFmtId="0" fontId="6" fillId="0" borderId="0" xfId="303" applyFont="1" applyAlignment="1">
      <alignment vertical="center"/>
      <protection/>
    </xf>
    <xf numFmtId="0" fontId="4" fillId="0" borderId="45" xfId="303" applyFont="1" applyBorder="1">
      <alignment/>
      <protection/>
    </xf>
    <xf numFmtId="0" fontId="8" fillId="0" borderId="0" xfId="303" applyFont="1" applyAlignment="1">
      <alignment vertical="center" wrapText="1"/>
      <protection/>
    </xf>
    <xf numFmtId="0" fontId="0" fillId="0" borderId="0" xfId="303" applyFont="1" applyAlignment="1">
      <alignment vertical="center"/>
      <protection/>
    </xf>
    <xf numFmtId="0" fontId="85" fillId="0" borderId="0" xfId="303" applyFont="1" applyAlignment="1">
      <alignment horizontal="center"/>
      <protection/>
    </xf>
    <xf numFmtId="0" fontId="10" fillId="0" borderId="0" xfId="303" applyFont="1" applyAlignment="1">
      <alignment horizontal="center" vertical="center" wrapText="1"/>
      <protection/>
    </xf>
    <xf numFmtId="42" fontId="53" fillId="30" borderId="56" xfId="0" applyNumberFormat="1" applyFont="1" applyFill="1"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54" fillId="0" borderId="58" xfId="0" applyFont="1" applyBorder="1" applyAlignment="1" applyProtection="1">
      <alignment horizontal="center" vertical="center" wrapText="1"/>
      <protection/>
    </xf>
    <xf numFmtId="0" fontId="37" fillId="0" borderId="52" xfId="333" applyFont="1" applyBorder="1" applyAlignment="1" applyProtection="1">
      <alignment horizontal="left" vertical="center" wrapText="1"/>
      <protection/>
    </xf>
    <xf numFmtId="0" fontId="37" fillId="0" borderId="52" xfId="333" applyBorder="1" applyAlignment="1" applyProtection="1">
      <alignment horizontal="left" vertical="center"/>
      <protection/>
    </xf>
    <xf numFmtId="0" fontId="37" fillId="0" borderId="52" xfId="333" applyFont="1" applyBorder="1" applyAlignment="1" applyProtection="1">
      <alignment horizontal="left" vertical="center" wrapText="1"/>
      <protection/>
    </xf>
    <xf numFmtId="0" fontId="37" fillId="0" borderId="52" xfId="333" applyFont="1" applyBorder="1" applyAlignment="1" applyProtection="1">
      <alignment horizontal="left" vertical="center"/>
      <protection/>
    </xf>
    <xf numFmtId="0" fontId="37" fillId="0" borderId="52" xfId="333" applyFont="1" applyFill="1" applyBorder="1" applyAlignment="1" applyProtection="1">
      <alignment horizontal="left" vertical="center" wrapText="1"/>
      <protection/>
    </xf>
    <xf numFmtId="0" fontId="37" fillId="0" borderId="52" xfId="333" applyFill="1" applyBorder="1" applyAlignment="1" applyProtection="1">
      <alignment horizontal="left" vertical="center"/>
      <protection/>
    </xf>
    <xf numFmtId="0" fontId="37" fillId="0" borderId="52" xfId="333" applyFont="1" applyFill="1" applyBorder="1" applyAlignment="1" applyProtection="1">
      <alignment horizontal="left" vertical="center" wrapText="1"/>
      <protection/>
    </xf>
    <xf numFmtId="0" fontId="74" fillId="0" borderId="52" xfId="333" applyFont="1" applyBorder="1" applyAlignment="1" applyProtection="1">
      <alignment horizontal="left" vertical="center" wrapText="1"/>
      <protection/>
    </xf>
    <xf numFmtId="0" fontId="74" fillId="0" borderId="52" xfId="333" applyFont="1" applyBorder="1" applyAlignment="1" applyProtection="1">
      <alignment horizontal="left" vertical="center"/>
      <protection/>
    </xf>
    <xf numFmtId="0" fontId="71" fillId="0" borderId="0" xfId="333" applyFont="1" applyBorder="1" applyAlignment="1" applyProtection="1">
      <alignment horizontal="center" vertical="center"/>
      <protection/>
    </xf>
    <xf numFmtId="0" fontId="37" fillId="0" borderId="0" xfId="333" applyFont="1" applyBorder="1" applyAlignment="1" applyProtection="1">
      <alignment horizontal="left" vertical="center"/>
      <protection/>
    </xf>
    <xf numFmtId="0" fontId="72" fillId="0" borderId="32" xfId="333" applyFont="1" applyFill="1" applyBorder="1" applyAlignment="1" applyProtection="1">
      <alignment horizontal="center" vertical="center" wrapText="1"/>
      <protection/>
    </xf>
    <xf numFmtId="0" fontId="37" fillId="0" borderId="32" xfId="333" applyFill="1" applyBorder="1" applyAlignment="1" applyProtection="1">
      <alignment horizontal="center" vertical="center" wrapText="1"/>
      <protection/>
    </xf>
    <xf numFmtId="0" fontId="74" fillId="0" borderId="52" xfId="333" applyFont="1" applyFill="1" applyBorder="1" applyAlignment="1" applyProtection="1">
      <alignment horizontal="left" vertical="center" wrapText="1"/>
      <protection/>
    </xf>
    <xf numFmtId="0" fontId="74" fillId="0" borderId="52" xfId="333" applyFont="1" applyFill="1" applyBorder="1" applyAlignment="1" applyProtection="1">
      <alignment horizontal="left" vertical="center"/>
      <protection/>
    </xf>
    <xf numFmtId="0" fontId="77" fillId="0" borderId="0" xfId="333" applyFont="1" applyFill="1" applyBorder="1" applyAlignment="1" applyProtection="1">
      <alignment horizontal="left" vertical="center"/>
      <protection/>
    </xf>
    <xf numFmtId="0" fontId="74" fillId="0" borderId="50" xfId="333" applyFont="1" applyBorder="1" applyAlignment="1" applyProtection="1">
      <alignment horizontal="left" vertical="center" wrapText="1"/>
      <protection/>
    </xf>
    <xf numFmtId="0" fontId="74" fillId="0" borderId="32" xfId="333" applyFont="1" applyBorder="1" applyAlignment="1" applyProtection="1">
      <alignment horizontal="left" vertical="center" wrapText="1"/>
      <protection/>
    </xf>
    <xf numFmtId="0" fontId="74" fillId="0" borderId="33" xfId="333" applyFont="1" applyBorder="1" applyAlignment="1" applyProtection="1">
      <alignment horizontal="left" vertical="center" wrapText="1"/>
      <protection/>
    </xf>
  </cellXfs>
  <cellStyles count="54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CCTV" xfId="15"/>
    <cellStyle name="_D 7.1_silnoproud" xfId="16"/>
    <cellStyle name="_DT" xfId="17"/>
    <cellStyle name="_e) Silnoproud" xfId="18"/>
    <cellStyle name="_EBC_vykaz_vymer" xfId="19"/>
    <cellStyle name="_EZS" xfId="20"/>
    <cellStyle name="_f) Slaboproud" xfId="21"/>
    <cellStyle name="_g) Hromosvod" xfId="22"/>
    <cellStyle name="_l) Technologické soubory - Park.systém+STA" xfId="23"/>
    <cellStyle name="_Ladronka_2_VV-DVD_kontrola_FINAL" xfId="24"/>
    <cellStyle name="_N02117-ELSYCO SK Socialnu Poistvnu Zilina SK" xfId="25"/>
    <cellStyle name="_N02129-Johnson Controls-EUROPAPIR Bratislava" xfId="26"/>
    <cellStyle name="_N02132-Johnson Controls-UNIPHARMA Bratislava - CCTV, ACCES" xfId="27"/>
    <cellStyle name="_N0214X-ROSS-EUROPAPIR Bratislava" xfId="28"/>
    <cellStyle name="_N06022-VATECH, Hotel Diplomat Plzeň" xfId="29"/>
    <cellStyle name="_N06156-1-Zimní stadion, Uherský Ostroh" xfId="30"/>
    <cellStyle name="_N07086-ESTE,ASKO Praha-Štěrboholy, slaboproud" xfId="31"/>
    <cellStyle name="_N0XXXX-Nabídky-vzor- new" xfId="32"/>
    <cellStyle name="_NXXXXX-Johnson Controls -vzor cen pro SK, EZS, EPS" xfId="33"/>
    <cellStyle name="_PERSONAL" xfId="34"/>
    <cellStyle name="_PERSONAL_1" xfId="35"/>
    <cellStyle name="_Q-Sadovky-výkaz-2003-07-01" xfId="36"/>
    <cellStyle name="_Q-Sadovky-výkaz-2003-07-01_1" xfId="37"/>
    <cellStyle name="_Q-Sadovky-výkaz-2003-07-01_2" xfId="38"/>
    <cellStyle name="_Q-Sadovky-výkaz-2003-07-01_2_DTZ_rekonstrukce_rozpočet" xfId="39"/>
    <cellStyle name="_Q-Sadovky-výkaz-2003-07-01_2_DTZ_rekonstrukce_soupis prací" xfId="40"/>
    <cellStyle name="_Q-Sadovky-výkaz-2003-07-01_2_DTZ_snížení energ. nár._soupis prací" xfId="41"/>
    <cellStyle name="_Q-Sadovky-výkaz-2003-07-01_2_MŠ Zahradní_rozpočet" xfId="42"/>
    <cellStyle name="_Q-Sadovky-výkaz-2003-07-01_2_Vzt roz 2.etapa" xfId="43"/>
    <cellStyle name="_Q-Sadovky-výkaz-2003-07-01_2_Vzt vznik výměr 2.etapa" xfId="44"/>
    <cellStyle name="_Q-Sadovky-výkaz-2003-07-01_3" xfId="45"/>
    <cellStyle name="_rekapitulace ELEKTRO-Imperial" xfId="46"/>
    <cellStyle name="_River Diamond_D-Polyfunkční dům_VV_2.kolo_změny040820051" xfId="47"/>
    <cellStyle name="_u) Areálové osvětlení" xfId="48"/>
    <cellStyle name="_v) Veřejné osvětlení" xfId="49"/>
    <cellStyle name="_vyhodnocení-1.kolo" xfId="50"/>
    <cellStyle name="_vyhodnocení-2.kolo" xfId="51"/>
    <cellStyle name="_vyhodnocení-3.kolo " xfId="52"/>
    <cellStyle name="_vyhodnocení-3.kolo _1" xfId="53"/>
    <cellStyle name="_vyhodnocení-3.kolo _1_0-SZ-rozpočet" xfId="54"/>
    <cellStyle name="_vyhodnocení-3.kolo _1_0-SZ-rozpočet_0-SZ-SO08.2-Rozpočet" xfId="55"/>
    <cellStyle name="_vyhodnocení-3.kolo _1_0-SZ-rozpočet_0-SZ-SO08.2-Rozpočet_DTZ_rekonstrukce_rozpočet" xfId="56"/>
    <cellStyle name="_vyhodnocení-3.kolo _1_0-SZ-rozpočet_0-SZ-SO08.2-Rozpočet_DTZ_rekonstrukce_soupis prací" xfId="57"/>
    <cellStyle name="_vyhodnocení-3.kolo _1_0-SZ-rozpočet_0-SZ-SO08.2-Rozpočet_DTZ_snížení energ. nár._soupis prací" xfId="58"/>
    <cellStyle name="_vyhodnocení-3.kolo _1_0-SZ-rozpočet_0-SZ-SO08.2-Rozpočet_MŠ Zahradní_rozpočet" xfId="59"/>
    <cellStyle name="_vyhodnocení-3.kolo _1_0-SZ-rozpočet_0-SZ-SO08.2-Rozpočet_Vzt roz 2.etapa" xfId="60"/>
    <cellStyle name="_vyhodnocení-3.kolo _1_0-SZ-rozpočet_0-SZ-SO08.2-Rozpočet_Vzt vznik výměr 2.etapa" xfId="61"/>
    <cellStyle name="_vyhodnocení-3.kolo _1_0-SZ-rozpočet_DTZ_rekonstrukce_rozpočet" xfId="62"/>
    <cellStyle name="_vyhodnocení-3.kolo _1_0-SZ-rozpočet_DTZ_rekonstrukce_soupis prací" xfId="63"/>
    <cellStyle name="_vyhodnocení-3.kolo _1_0-SZ-rozpočet_DTZ_snížení energ. nár._soupis prací" xfId="64"/>
    <cellStyle name="_vyhodnocení-3.kolo _1_0-SZ-rozpočet_MŠ Zahradní_rozpočet" xfId="65"/>
    <cellStyle name="_vyhodnocení-3.kolo _1_0-SZ-rozpočet_Vzt roz 2.etapa" xfId="66"/>
    <cellStyle name="_vyhodnocení-3.kolo _1_0-SZ-rozpočet_Vzt vznik výměr 2.etapa" xfId="67"/>
    <cellStyle name="_vyhodnocení-3.kolo _1_DTZ_rekonstrukce_rozpočet" xfId="68"/>
    <cellStyle name="_vyhodnocení-3.kolo _1_DTZ_rekonstrukce_soupis prací" xfId="69"/>
    <cellStyle name="_vyhodnocení-3.kolo _1_DTZ_snížení energ. nár._soupis prací" xfId="70"/>
    <cellStyle name="_vyhodnocení-3.kolo _1_MŠ Zahradní_rozpočet" xfId="71"/>
    <cellStyle name="_vyhodnocení-3.kolo _1_Vzt roz 2.etapa" xfId="72"/>
    <cellStyle name="_vyhodnocení-3.kolo _1_Vzt vznik výměr 2.etapa" xfId="73"/>
    <cellStyle name="1" xfId="74"/>
    <cellStyle name="1_DTZ_rekonstrukce_rozpočet" xfId="75"/>
    <cellStyle name="1_DTZ_rekonstrukce_soupis prací" xfId="76"/>
    <cellStyle name="1_DTZ_snížení energ. nár._soupis prací" xfId="77"/>
    <cellStyle name="1_MŠ Zahradní_rozpočet" xfId="78"/>
    <cellStyle name="1_Vzt roz 2.etapa" xfId="79"/>
    <cellStyle name="1_Vzt vznik výměr 2.etapa" xfId="80"/>
    <cellStyle name="20 % – Zvýraznění1" xfId="81"/>
    <cellStyle name="20 % – Zvýraznění1 2" xfId="82"/>
    <cellStyle name="20 % – Zvýraznění1 2 2" xfId="83"/>
    <cellStyle name="20 % – Zvýraznění1 2 2 2" xfId="84"/>
    <cellStyle name="20 % – Zvýraznění1 2 3" xfId="85"/>
    <cellStyle name="20 % – Zvýraznění2" xfId="86"/>
    <cellStyle name="20 % – Zvýraznění2 2" xfId="87"/>
    <cellStyle name="20 % – Zvýraznění2 2 2" xfId="88"/>
    <cellStyle name="20 % – Zvýraznění2 2 2 2" xfId="89"/>
    <cellStyle name="20 % – Zvýraznění2 2 3" xfId="90"/>
    <cellStyle name="20 % – Zvýraznění3" xfId="91"/>
    <cellStyle name="20 % – Zvýraznění3 2" xfId="92"/>
    <cellStyle name="20 % – Zvýraznění3 2 2" xfId="93"/>
    <cellStyle name="20 % – Zvýraznění3 2 2 2" xfId="94"/>
    <cellStyle name="20 % – Zvýraznění3 2 3" xfId="95"/>
    <cellStyle name="20 % – Zvýraznění4" xfId="96"/>
    <cellStyle name="20 % – Zvýraznění4 2" xfId="97"/>
    <cellStyle name="20 % – Zvýraznění4 2 2" xfId="98"/>
    <cellStyle name="20 % – Zvýraznění4 2 2 2" xfId="99"/>
    <cellStyle name="20 % – Zvýraznění4 2 3" xfId="100"/>
    <cellStyle name="20 % – Zvýraznění5" xfId="101"/>
    <cellStyle name="20 % – Zvýraznění5 2" xfId="102"/>
    <cellStyle name="20 % – Zvýraznění5 2 2" xfId="103"/>
    <cellStyle name="20 % – Zvýraznění5 2 2 2" xfId="104"/>
    <cellStyle name="20 % – Zvýraznění5 2 3" xfId="105"/>
    <cellStyle name="20 % – Zvýraznění6" xfId="106"/>
    <cellStyle name="20 % – Zvýraznění6 2" xfId="107"/>
    <cellStyle name="20 % – Zvýraznění6 2 2" xfId="108"/>
    <cellStyle name="20 % – Zvýraznění6 2 2 2" xfId="109"/>
    <cellStyle name="20 % – Zvýraznění6 2 3" xfId="110"/>
    <cellStyle name="40 % – Zvýraznění1" xfId="111"/>
    <cellStyle name="40 % – Zvýraznění1 2" xfId="112"/>
    <cellStyle name="40 % – Zvýraznění1 2 2" xfId="113"/>
    <cellStyle name="40 % – Zvýraznění1 2 2 2" xfId="114"/>
    <cellStyle name="40 % – Zvýraznění1 2 3" xfId="115"/>
    <cellStyle name="40 % – Zvýraznění2" xfId="116"/>
    <cellStyle name="40 % – Zvýraznění2 2" xfId="117"/>
    <cellStyle name="40 % – Zvýraznění2 2 2" xfId="118"/>
    <cellStyle name="40 % – Zvýraznění2 2 2 2" xfId="119"/>
    <cellStyle name="40 % – Zvýraznění2 2 3" xfId="120"/>
    <cellStyle name="40 % – Zvýraznění3" xfId="121"/>
    <cellStyle name="40 % – Zvýraznění3 2" xfId="122"/>
    <cellStyle name="40 % – Zvýraznění3 2 2" xfId="123"/>
    <cellStyle name="40 % – Zvýraznění3 2 2 2" xfId="124"/>
    <cellStyle name="40 % – Zvýraznění3 2 3" xfId="125"/>
    <cellStyle name="40 % – Zvýraznění4" xfId="126"/>
    <cellStyle name="40 % – Zvýraznění4 2" xfId="127"/>
    <cellStyle name="40 % – Zvýraznění4 2 2" xfId="128"/>
    <cellStyle name="40 % – Zvýraznění4 2 2 2" xfId="129"/>
    <cellStyle name="40 % – Zvýraznění4 2 3" xfId="130"/>
    <cellStyle name="40 % – Zvýraznění5" xfId="131"/>
    <cellStyle name="40 % – Zvýraznění5 2" xfId="132"/>
    <cellStyle name="40 % – Zvýraznění5 2 2" xfId="133"/>
    <cellStyle name="40 % – Zvýraznění5 2 2 2" xfId="134"/>
    <cellStyle name="40 % – Zvýraznění5 2 3" xfId="135"/>
    <cellStyle name="40 % – Zvýraznění6" xfId="136"/>
    <cellStyle name="40 % – Zvýraznění6 2" xfId="137"/>
    <cellStyle name="40 % – Zvýraznění6 2 2" xfId="138"/>
    <cellStyle name="40 % – Zvýraznění6 2 2 2" xfId="139"/>
    <cellStyle name="40 % – Zvýraznění6 2 3" xfId="140"/>
    <cellStyle name="60 % – Zvýraznění1" xfId="141"/>
    <cellStyle name="60 % – Zvýraznění1 2" xfId="142"/>
    <cellStyle name="60 % – Zvýraznění1 2 2" xfId="143"/>
    <cellStyle name="60 % – Zvýraznění1 2 2 2" xfId="144"/>
    <cellStyle name="60 % – Zvýraznění1 2 3" xfId="145"/>
    <cellStyle name="60 % – Zvýraznění2" xfId="146"/>
    <cellStyle name="60 % – Zvýraznění2 2" xfId="147"/>
    <cellStyle name="60 % – Zvýraznění2 2 2" xfId="148"/>
    <cellStyle name="60 % – Zvýraznění2 2 2 2" xfId="149"/>
    <cellStyle name="60 % – Zvýraznění2 2 3" xfId="150"/>
    <cellStyle name="60 % – Zvýraznění3" xfId="151"/>
    <cellStyle name="60 % – Zvýraznění3 2" xfId="152"/>
    <cellStyle name="60 % – Zvýraznění3 2 2" xfId="153"/>
    <cellStyle name="60 % – Zvýraznění3 2 2 2" xfId="154"/>
    <cellStyle name="60 % – Zvýraznění3 2 3" xfId="155"/>
    <cellStyle name="60 % – Zvýraznění4" xfId="156"/>
    <cellStyle name="60 % – Zvýraznění4 2" xfId="157"/>
    <cellStyle name="60 % – Zvýraznění4 2 2" xfId="158"/>
    <cellStyle name="60 % – Zvýraznění4 2 2 2" xfId="159"/>
    <cellStyle name="60 % – Zvýraznění4 2 3" xfId="160"/>
    <cellStyle name="60 % – Zvýraznění5" xfId="161"/>
    <cellStyle name="60 % – Zvýraznění5 2" xfId="162"/>
    <cellStyle name="60 % – Zvýraznění5 2 2" xfId="163"/>
    <cellStyle name="60 % – Zvýraznění5 2 2 2" xfId="164"/>
    <cellStyle name="60 % – Zvýraznění5 2 3" xfId="165"/>
    <cellStyle name="60 % – Zvýraznění6" xfId="166"/>
    <cellStyle name="60 % – Zvýraznění6 2" xfId="167"/>
    <cellStyle name="60 % – Zvýraznění6 2 2" xfId="168"/>
    <cellStyle name="60 % – Zvýraznění6 2 2 2" xfId="169"/>
    <cellStyle name="60 % – Zvýraznění6 2 3" xfId="170"/>
    <cellStyle name="Bold 11" xfId="171"/>
    <cellStyle name="cárkyd" xfId="172"/>
    <cellStyle name="cary" xfId="173"/>
    <cellStyle name="Celkem" xfId="174"/>
    <cellStyle name="Celkem 2" xfId="175"/>
    <cellStyle name="Celkem 2 2" xfId="176"/>
    <cellStyle name="Celkem 2 2 2" xfId="177"/>
    <cellStyle name="Celkem 2 3" xfId="178"/>
    <cellStyle name="Cena" xfId="179"/>
    <cellStyle name="Comma [0]_9eu2xkjwWrYu0YNRaLvhySkeD" xfId="180"/>
    <cellStyle name="Comma_9eu2xkjwWrYu0YNRaLvhySkeD" xfId="181"/>
    <cellStyle name="Currency (0)" xfId="182"/>
    <cellStyle name="Currency (2)" xfId="183"/>
    <cellStyle name="Currency [0]_3LU9hSJnLyQkkffIimuyOsjVm" xfId="184"/>
    <cellStyle name="Currency_3LU9hSJnLyQkkffIimuyOsjVm" xfId="185"/>
    <cellStyle name="Comma" xfId="186"/>
    <cellStyle name="čárky 2" xfId="187"/>
    <cellStyle name="čárky 3" xfId="188"/>
    <cellStyle name="čárky 4" xfId="189"/>
    <cellStyle name="čárky 5" xfId="190"/>
    <cellStyle name="čárky 6" xfId="191"/>
    <cellStyle name="čárky 7" xfId="192"/>
    <cellStyle name="Comma [0]" xfId="193"/>
    <cellStyle name="Date" xfId="194"/>
    <cellStyle name="daten" xfId="195"/>
    <cellStyle name="Date-Time" xfId="196"/>
    <cellStyle name="Decimal 1" xfId="197"/>
    <cellStyle name="Decimal 2" xfId="198"/>
    <cellStyle name="Decimal 3" xfId="199"/>
    <cellStyle name="DPH (odst. 8)" xfId="200"/>
    <cellStyle name="Dziesiętny [0]_laroux" xfId="201"/>
    <cellStyle name="Dziesiętny_laroux" xfId="202"/>
    <cellStyle name="Excel Built-in Normal" xfId="203"/>
    <cellStyle name="Font_Ariel_Small" xfId="204"/>
    <cellStyle name="Halere" xfId="205"/>
    <cellStyle name="Hyperlink" xfId="206"/>
    <cellStyle name="Hypertextový odkaz 2" xfId="207"/>
    <cellStyle name="Hypertextový odkaz 3" xfId="208"/>
    <cellStyle name="Hypertextový odkaz 4" xfId="209"/>
    <cellStyle name="Hypertextový odkaz 5" xfId="210"/>
    <cellStyle name="Chybně" xfId="211"/>
    <cellStyle name="Chybně 2" xfId="212"/>
    <cellStyle name="Chybně 2 2" xfId="213"/>
    <cellStyle name="Chybně 2 2 2" xfId="214"/>
    <cellStyle name="Chybně 2 3" xfId="215"/>
    <cellStyle name="Input" xfId="216"/>
    <cellStyle name="Input %" xfId="217"/>
    <cellStyle name="Input 1" xfId="218"/>
    <cellStyle name="Input 3" xfId="219"/>
    <cellStyle name="Kontrolní buňka" xfId="220"/>
    <cellStyle name="Kontrolní buňka 2" xfId="221"/>
    <cellStyle name="Kontrolní buňka 2 2" xfId="222"/>
    <cellStyle name="Kontrolní buňka 2 2 2" xfId="223"/>
    <cellStyle name="Kontrolní buňka 2 3" xfId="224"/>
    <cellStyle name="Currency" xfId="225"/>
    <cellStyle name="měny 10" xfId="226"/>
    <cellStyle name="měny 10 7" xfId="227"/>
    <cellStyle name="měny 11" xfId="228"/>
    <cellStyle name="měny 11 2" xfId="229"/>
    <cellStyle name="měny 2" xfId="230"/>
    <cellStyle name="měny 2 2" xfId="231"/>
    <cellStyle name="měny 2 2 2" xfId="232"/>
    <cellStyle name="měny 2 3" xfId="233"/>
    <cellStyle name="měny 2 3 2" xfId="234"/>
    <cellStyle name="měny 2 4" xfId="235"/>
    <cellStyle name="měny 2 4 2" xfId="236"/>
    <cellStyle name="měny 2 5" xfId="237"/>
    <cellStyle name="měny 3" xfId="238"/>
    <cellStyle name="měny 3 2" xfId="239"/>
    <cellStyle name="měny 3 2 2" xfId="240"/>
    <cellStyle name="měny 3 3" xfId="241"/>
    <cellStyle name="měny 3 3 2" xfId="242"/>
    <cellStyle name="měny 3 4" xfId="243"/>
    <cellStyle name="měny 3 4 2" xfId="244"/>
    <cellStyle name="měny 3 5" xfId="245"/>
    <cellStyle name="měny 4" xfId="246"/>
    <cellStyle name="měny 4 2" xfId="247"/>
    <cellStyle name="měny 4 2 2" xfId="248"/>
    <cellStyle name="měny 4 3" xfId="249"/>
    <cellStyle name="měny 4 4" xfId="250"/>
    <cellStyle name="měny 4 5" xfId="251"/>
    <cellStyle name="měny 5" xfId="252"/>
    <cellStyle name="měny 5 2" xfId="253"/>
    <cellStyle name="měny 6" xfId="254"/>
    <cellStyle name="měny 7" xfId="255"/>
    <cellStyle name="měny 7 2" xfId="256"/>
    <cellStyle name="měny 8" xfId="257"/>
    <cellStyle name="měny 8 2" xfId="258"/>
    <cellStyle name="měny 9" xfId="259"/>
    <cellStyle name="měny 9 2" xfId="260"/>
    <cellStyle name="Currency [0]" xfId="261"/>
    <cellStyle name="Month" xfId="262"/>
    <cellStyle name="Nadpis - ceny (odst. 5-7)" xfId="263"/>
    <cellStyle name="Nadpis - popis (odst. 1-4)" xfId="264"/>
    <cellStyle name="Nadpis 1" xfId="265"/>
    <cellStyle name="Nadpis 1 2" xfId="266"/>
    <cellStyle name="Nadpis 1 2 2" xfId="267"/>
    <cellStyle name="Nadpis 1 2 2 2" xfId="268"/>
    <cellStyle name="Nadpis 1 2 3" xfId="269"/>
    <cellStyle name="Nadpis 2" xfId="270"/>
    <cellStyle name="Nadpis 2 2" xfId="271"/>
    <cellStyle name="Nadpis 2 2 2" xfId="272"/>
    <cellStyle name="Nadpis 2 2 2 2" xfId="273"/>
    <cellStyle name="Nadpis 2 2 3" xfId="274"/>
    <cellStyle name="Nadpis 3" xfId="275"/>
    <cellStyle name="Nadpis 3 2" xfId="276"/>
    <cellStyle name="Nadpis 3 2 2" xfId="277"/>
    <cellStyle name="Nadpis 3 2 2 2" xfId="278"/>
    <cellStyle name="Nadpis 3 2 3" xfId="279"/>
    <cellStyle name="Nadpis 4" xfId="280"/>
    <cellStyle name="Nadpis 4 2" xfId="281"/>
    <cellStyle name="Nadpis 4 2 2" xfId="282"/>
    <cellStyle name="Nadpis 4 2 2 2" xfId="283"/>
    <cellStyle name="Nadpis 4 2 3" xfId="284"/>
    <cellStyle name="Název" xfId="285"/>
    <cellStyle name="Název 2" xfId="286"/>
    <cellStyle name="Název 2 2" xfId="287"/>
    <cellStyle name="Název 2 2 2" xfId="288"/>
    <cellStyle name="Název 2 3" xfId="289"/>
    <cellStyle name="Neutrální" xfId="290"/>
    <cellStyle name="Neutrální 2" xfId="291"/>
    <cellStyle name="Neutrální 2 2" xfId="292"/>
    <cellStyle name="Neutrální 2 2 2" xfId="293"/>
    <cellStyle name="Neutrální 2 3" xfId="294"/>
    <cellStyle name="Normal 11" xfId="295"/>
    <cellStyle name="Normal_3LU9hSJnLyQkkffIimuyOsjVm" xfId="296"/>
    <cellStyle name="normální 10" xfId="297"/>
    <cellStyle name="normální 11" xfId="298"/>
    <cellStyle name="normální 12" xfId="299"/>
    <cellStyle name="normální 12 2" xfId="300"/>
    <cellStyle name="normální 12_DTZ_rekonstrukce_rozpočet" xfId="301"/>
    <cellStyle name="normální 13" xfId="302"/>
    <cellStyle name="normální 14" xfId="303"/>
    <cellStyle name="normální 14 2" xfId="304"/>
    <cellStyle name="normální 15" xfId="305"/>
    <cellStyle name="normální 16" xfId="306"/>
    <cellStyle name="normální 17" xfId="307"/>
    <cellStyle name="normální 18" xfId="308"/>
    <cellStyle name="normální 19" xfId="309"/>
    <cellStyle name="normální 2" xfId="310"/>
    <cellStyle name="normální 2 2" xfId="311"/>
    <cellStyle name="normální 2 2 2" xfId="312"/>
    <cellStyle name="normální 2 2 2 2" xfId="313"/>
    <cellStyle name="normální 2 2 2_DTZ_rekonstrukce_rozpočet" xfId="314"/>
    <cellStyle name="normální 2 2 3" xfId="315"/>
    <cellStyle name="normální 2 2 4" xfId="316"/>
    <cellStyle name="normální 2 2 5" xfId="317"/>
    <cellStyle name="normální 2 2_DTZ_rekonstrukce_rozpočet" xfId="318"/>
    <cellStyle name="normální 2 3" xfId="319"/>
    <cellStyle name="normální 2 3 2" xfId="320"/>
    <cellStyle name="normální 2 3 2 2" xfId="321"/>
    <cellStyle name="normální 2 4" xfId="322"/>
    <cellStyle name="normální 2 5" xfId="323"/>
    <cellStyle name="normální 2 6" xfId="324"/>
    <cellStyle name="normální 2 7" xfId="325"/>
    <cellStyle name="normální 2_DTZ_rekonstrukce_rozpočet" xfId="326"/>
    <cellStyle name="normální 20" xfId="327"/>
    <cellStyle name="normální 21" xfId="328"/>
    <cellStyle name="normální 21 2" xfId="329"/>
    <cellStyle name="normální 21_DTZ_rekonstrukce_rozpočet" xfId="330"/>
    <cellStyle name="normální 22" xfId="331"/>
    <cellStyle name="normální 23" xfId="332"/>
    <cellStyle name="normální 24" xfId="333"/>
    <cellStyle name="normální 25" xfId="334"/>
    <cellStyle name="Normální 256" xfId="335"/>
    <cellStyle name="normální 26" xfId="336"/>
    <cellStyle name="normální 3" xfId="337"/>
    <cellStyle name="normální 3 2" xfId="338"/>
    <cellStyle name="normální 3_DTZ_rekonstrukce_rozpočet" xfId="339"/>
    <cellStyle name="normální 4" xfId="340"/>
    <cellStyle name="normální 4 2" xfId="341"/>
    <cellStyle name="normální 4 3" xfId="342"/>
    <cellStyle name="normální 4 3 2" xfId="343"/>
    <cellStyle name="normální 4 3_DTZ_rekonstrukce_rozpočet" xfId="344"/>
    <cellStyle name="normální 4 4" xfId="345"/>
    <cellStyle name="normální 4 5" xfId="346"/>
    <cellStyle name="normální 4_DTZ_rekonstrukce_rozpočet" xfId="347"/>
    <cellStyle name="normální 5" xfId="348"/>
    <cellStyle name="normální 5 2" xfId="349"/>
    <cellStyle name="normální 5 2 2" xfId="350"/>
    <cellStyle name="normální 5 2_DTZ_rekonstrukce_rozpočet" xfId="351"/>
    <cellStyle name="normální 5 3" xfId="352"/>
    <cellStyle name="normální 5_DTZ_rekonstrukce_rozpočet" xfId="353"/>
    <cellStyle name="normální 6" xfId="354"/>
    <cellStyle name="normální 6 2" xfId="355"/>
    <cellStyle name="normální 6_DTZ_rekonstrukce_rozpočet" xfId="356"/>
    <cellStyle name="normální 7" xfId="357"/>
    <cellStyle name="normální 8" xfId="358"/>
    <cellStyle name="normální 9" xfId="359"/>
    <cellStyle name="normální_Fasáda Bělá p.B._vym" xfId="360"/>
    <cellStyle name="normální_KN_hospodářská budova_roz" xfId="361"/>
    <cellStyle name="Normalny_laroux" xfId="362"/>
    <cellStyle name="Percent ()" xfId="363"/>
    <cellStyle name="Percent (0)" xfId="364"/>
    <cellStyle name="Percent (1)" xfId="365"/>
    <cellStyle name="Percent 1" xfId="366"/>
    <cellStyle name="Percent 2" xfId="367"/>
    <cellStyle name="Percent_Account Detail" xfId="368"/>
    <cellStyle name="podkapitola" xfId="369"/>
    <cellStyle name="Polozka" xfId="370"/>
    <cellStyle name="Položka - cena (odst. 6-7)" xfId="371"/>
    <cellStyle name="Položka - množství (odst. 5)" xfId="372"/>
    <cellStyle name="Položka - popis (odst. 1-4)" xfId="373"/>
    <cellStyle name="Popis" xfId="374"/>
    <cellStyle name="Poznámka" xfId="375"/>
    <cellStyle name="Poznámka 2" xfId="376"/>
    <cellStyle name="Percent" xfId="377"/>
    <cellStyle name="procent 10" xfId="378"/>
    <cellStyle name="procent 11" xfId="379"/>
    <cellStyle name="procent 11 2" xfId="380"/>
    <cellStyle name="procent 2" xfId="381"/>
    <cellStyle name="procent 2 2" xfId="382"/>
    <cellStyle name="procent 2 2 2" xfId="383"/>
    <cellStyle name="procent 2 2 2 2" xfId="384"/>
    <cellStyle name="procent 2 2 3" xfId="385"/>
    <cellStyle name="procent 2 3" xfId="386"/>
    <cellStyle name="procent 2 3 2" xfId="387"/>
    <cellStyle name="procent 2 4" xfId="388"/>
    <cellStyle name="procent 2 4 2" xfId="389"/>
    <cellStyle name="procent 2 5" xfId="390"/>
    <cellStyle name="procent 2 6" xfId="391"/>
    <cellStyle name="procent 3" xfId="392"/>
    <cellStyle name="procent 3 2" xfId="393"/>
    <cellStyle name="procent 3 2 2" xfId="394"/>
    <cellStyle name="procent 3 3" xfId="395"/>
    <cellStyle name="procent 3 3 2" xfId="396"/>
    <cellStyle name="procent 3 4" xfId="397"/>
    <cellStyle name="procent 3 4 2" xfId="398"/>
    <cellStyle name="procent 3 5" xfId="399"/>
    <cellStyle name="procent 3 6" xfId="400"/>
    <cellStyle name="procent 4" xfId="401"/>
    <cellStyle name="procent 4 2" xfId="402"/>
    <cellStyle name="procent 4 2 2" xfId="403"/>
    <cellStyle name="procent 4 3" xfId="404"/>
    <cellStyle name="procent 4 3 2" xfId="405"/>
    <cellStyle name="procent 4 4" xfId="406"/>
    <cellStyle name="procent 4 5" xfId="407"/>
    <cellStyle name="procent 4 6" xfId="408"/>
    <cellStyle name="procent 5" xfId="409"/>
    <cellStyle name="procent 5 2" xfId="410"/>
    <cellStyle name="procent 6" xfId="411"/>
    <cellStyle name="procent 7" xfId="412"/>
    <cellStyle name="procent 7 2" xfId="413"/>
    <cellStyle name="procent 8" xfId="414"/>
    <cellStyle name="procent 8 2" xfId="415"/>
    <cellStyle name="procent 9" xfId="416"/>
    <cellStyle name="procent 9 2" xfId="417"/>
    <cellStyle name="Propojená buňka" xfId="418"/>
    <cellStyle name="Propojená buňka 2" xfId="419"/>
    <cellStyle name="Propojená buňka 2 2" xfId="420"/>
    <cellStyle name="Propojená buňka 2 2 2" xfId="421"/>
    <cellStyle name="Propojená buňka 2 3" xfId="422"/>
    <cellStyle name="rozpočet" xfId="423"/>
    <cellStyle name="S0" xfId="424"/>
    <cellStyle name="S10" xfId="425"/>
    <cellStyle name="S11" xfId="426"/>
    <cellStyle name="S12" xfId="427"/>
    <cellStyle name="S13" xfId="428"/>
    <cellStyle name="S14" xfId="429"/>
    <cellStyle name="S15" xfId="430"/>
    <cellStyle name="S16" xfId="431"/>
    <cellStyle name="S17" xfId="432"/>
    <cellStyle name="S18" xfId="433"/>
    <cellStyle name="S19" xfId="434"/>
    <cellStyle name="S2" xfId="435"/>
    <cellStyle name="S20" xfId="436"/>
    <cellStyle name="S21" xfId="437"/>
    <cellStyle name="S22" xfId="438"/>
    <cellStyle name="S23" xfId="439"/>
    <cellStyle name="S24" xfId="440"/>
    <cellStyle name="S25" xfId="441"/>
    <cellStyle name="S26" xfId="442"/>
    <cellStyle name="S27" xfId="443"/>
    <cellStyle name="S28" xfId="444"/>
    <cellStyle name="S29" xfId="445"/>
    <cellStyle name="S3" xfId="446"/>
    <cellStyle name="S30" xfId="447"/>
    <cellStyle name="S31" xfId="448"/>
    <cellStyle name="S32" xfId="449"/>
    <cellStyle name="S33" xfId="450"/>
    <cellStyle name="S34" xfId="451"/>
    <cellStyle name="S35" xfId="452"/>
    <cellStyle name="S4" xfId="453"/>
    <cellStyle name="S5" xfId="454"/>
    <cellStyle name="S6" xfId="455"/>
    <cellStyle name="S7" xfId="456"/>
    <cellStyle name="S9" xfId="457"/>
    <cellStyle name="Shaded" xfId="458"/>
    <cellStyle name="Skupina" xfId="459"/>
    <cellStyle name="Followed Hyperlink" xfId="460"/>
    <cellStyle name="Specifikace" xfId="461"/>
    <cellStyle name="Správně" xfId="462"/>
    <cellStyle name="Správně 2" xfId="463"/>
    <cellStyle name="Správně 2 2" xfId="464"/>
    <cellStyle name="Správně 2 2 2" xfId="465"/>
    <cellStyle name="Správně 2 3" xfId="466"/>
    <cellStyle name="Standaard_Blad1_3" xfId="467"/>
    <cellStyle name="Standard_aktuell" xfId="468"/>
    <cellStyle name="Styl 1" xfId="469"/>
    <cellStyle name="Styl 1 2" xfId="470"/>
    <cellStyle name="Styl 1 3" xfId="471"/>
    <cellStyle name="Styl 1_SO 01 - ZT" xfId="472"/>
    <cellStyle name="Sum" xfId="473"/>
    <cellStyle name="Sum %of HV" xfId="474"/>
    <cellStyle name="tabulka cenník" xfId="475"/>
    <cellStyle name="Text upozornění" xfId="476"/>
    <cellStyle name="Text upozornění 2" xfId="477"/>
    <cellStyle name="Text upozornění 2 2" xfId="478"/>
    <cellStyle name="Text upozornění 2 2 2" xfId="479"/>
    <cellStyle name="Text upozornění 2 3" xfId="480"/>
    <cellStyle name="Thousands (0)" xfId="481"/>
    <cellStyle name="Thousands (1)" xfId="482"/>
    <cellStyle name="time" xfId="483"/>
    <cellStyle name="Total" xfId="484"/>
    <cellStyle name="Underline 2" xfId="485"/>
    <cellStyle name="Vstup" xfId="486"/>
    <cellStyle name="Vstup 2" xfId="487"/>
    <cellStyle name="Vstup 2 2" xfId="488"/>
    <cellStyle name="Vstup 2 2 2" xfId="489"/>
    <cellStyle name="Vstup 2 3" xfId="490"/>
    <cellStyle name="Výkaz výměr položky" xfId="491"/>
    <cellStyle name="Výpočet" xfId="492"/>
    <cellStyle name="Výpočet 2" xfId="493"/>
    <cellStyle name="Výpočet 2 2" xfId="494"/>
    <cellStyle name="Výpočet 2 2 2" xfId="495"/>
    <cellStyle name="Výpočet 2 3" xfId="496"/>
    <cellStyle name="Výstup" xfId="497"/>
    <cellStyle name="Výstup 2" xfId="498"/>
    <cellStyle name="Výstup 2 2" xfId="499"/>
    <cellStyle name="Výstup 2 2 2" xfId="500"/>
    <cellStyle name="Výstup 2 3" xfId="501"/>
    <cellStyle name="Vysvětlující text" xfId="502"/>
    <cellStyle name="Vysvětlující text 2" xfId="503"/>
    <cellStyle name="Vysvětlující text 2 2" xfId="504"/>
    <cellStyle name="Vysvětlující text 2 2 2" xfId="505"/>
    <cellStyle name="Vysvětlující text 2 3" xfId="506"/>
    <cellStyle name="Walutowy [0]_laroux" xfId="507"/>
    <cellStyle name="Walutowy_laroux" xfId="508"/>
    <cellStyle name="Year" xfId="509"/>
    <cellStyle name="zbozi_p" xfId="510"/>
    <cellStyle name="Zvýraznění 1" xfId="511"/>
    <cellStyle name="Zvýraznění 1 2" xfId="512"/>
    <cellStyle name="Zvýraznění 1 2 2" xfId="513"/>
    <cellStyle name="Zvýraznění 1 2 2 2" xfId="514"/>
    <cellStyle name="Zvýraznění 1 2 3" xfId="515"/>
    <cellStyle name="Zvýraznění 2" xfId="516"/>
    <cellStyle name="Zvýraznění 2 2" xfId="517"/>
    <cellStyle name="Zvýraznění 2 2 2" xfId="518"/>
    <cellStyle name="Zvýraznění 2 2 2 2" xfId="519"/>
    <cellStyle name="Zvýraznění 2 2 3" xfId="520"/>
    <cellStyle name="Zvýraznění 3" xfId="521"/>
    <cellStyle name="Zvýraznění 3 2" xfId="522"/>
    <cellStyle name="Zvýraznění 3 2 2" xfId="523"/>
    <cellStyle name="Zvýraznění 3 2 2 2" xfId="524"/>
    <cellStyle name="Zvýraznění 3 2 3" xfId="525"/>
    <cellStyle name="Zvýraznění 4" xfId="526"/>
    <cellStyle name="Zvýraznění 4 2" xfId="527"/>
    <cellStyle name="Zvýraznění 4 2 2" xfId="528"/>
    <cellStyle name="Zvýraznění 4 2 2 2" xfId="529"/>
    <cellStyle name="Zvýraznění 4 2 3" xfId="530"/>
    <cellStyle name="Zvýraznění 5" xfId="531"/>
    <cellStyle name="Zvýraznění 5 2" xfId="532"/>
    <cellStyle name="Zvýraznění 5 2 2" xfId="533"/>
    <cellStyle name="Zvýraznění 5 2 2 2" xfId="534"/>
    <cellStyle name="Zvýraznění 5 2 3" xfId="535"/>
    <cellStyle name="Zvýraznění 6" xfId="536"/>
    <cellStyle name="Zvýraznění 6 2" xfId="537"/>
    <cellStyle name="Zvýraznění 6 2 2" xfId="538"/>
    <cellStyle name="Zvýraznění 6 2 2 2" xfId="539"/>
    <cellStyle name="Zvýraznění 6 2 3" xfId="540"/>
    <cellStyle name="Zvýrazni" xfId="5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opos06\E\1.ARCHIV\ZZ%20&#352;ABLONY\Souhrny\Hl%203+6_rekap%20SO%2001_propocet%20venk.obj.%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va\c\DATA\Akce_2000\Zdiby\HT%20v&#253;po&#269;ty%20ZDIBY.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ropos06\e\1.ARCHIV\GYMN&#193;ZIUM%20JILEMNICE%202013%20(3138)%20rozpr\08%20Rozpo&#269;et%2011.3.2013\Gymnazium%20Jilemnice%20-%20Rozpocty\Hl%203+6_rekap%20SO%2001_propocet%20venk.obj.%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ackup\data\DATA\Akce_2000\Zdiby\HT%20v&#253;po&#269;ty%20ZDIB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Tonda\Local%20Settings\Temporary%20Internet%20Files\Content.Outlook\L4L729QB\Profese\Profese\KSSLK-%20elektro%20sl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K:\Cenov&#233;%20nab&#237;dky\1-3\2012023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ropos06\f\ARCHIV\3137\DTZ%20REKONTRUKCE%20(3137)\09%20Rozpo&#269;et%20a%20soupis%20prac&#237;\DTZ_rekonstrukce%20-%20Soupis%20prac&#237;\DTZ_rekonstrukce_soupis%20prac&#23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ropos06\e\1.ARCHIV\ZZ%20&#352;ABLONY\Souhrny\Ve&#345;ejn&#233;%20zak&#225;zky\Rekap%201%20obj%20na%20stojato_vv.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ropos06\f_archiv\Archiv\PRACOVN&#205;\CS%20BETON_AB\CS%20BETON_PODKLADY\CS%20Beton%20var.3.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K:\Cenov&#233;%20nab&#237;dky\1-3\2012019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ARCHIV\ZZ%20&#352;ABLONY\Tituly\Soupis%20praci%20a%20dodavek%20titul%202014%20+%20ostatn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pos06\E\1.ARCHIV\POLYFUNK&#268;N&#205;%20KUB&#193;LKOVA%20JABLONEC\Profese%20-%20rozpo&#269;ty\2-SL-121-SZ-Soupis%20prac&#237;%20-%20Ocen&#283;n&#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jekce1\projekce%20-%20pracovn&#237;\2-NABIDKY\1SMID-AKCE\Nabidky\Rok%20-%202004\N04024-EZ,%20KONE,%20&#218;st&#237;%20n.%20Labem\Nabidky\Rok%20-%202002\N0218X-IPS%20SKANSA-Trojsk&#253;%20vrch,%20Prah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rkarlik\Dokumenty\Nab&#237;dky\vzor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ojekce1\projekce%20-%20pracovn&#237;\Nab&#237;dky\Nabidky\vzory%20pro%20SK\NETmont\Odberatelia\ALEXIA\Rozpocty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ojekce1\projekce%20-%20pracovn&#237;\Objekt%20A-rozpo&#269;et%20pro%20v&#253;b&#283;r%20dodavate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opos06\E\PO&#352;TA\F_1_4_5_SO%2001_Slaboproud_r01%20-%20vzo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ojekce1\projekce%20-%20pracovn&#237;\2-NABIDKY\1SMID-AKCE\Nabidky\Rok%20-%202004\N04024-EZ,%20KONE,%20&#218;st&#237;%20n.%20Labem\Nabidky\vzory%20pro%20SK\NETmont\Odberatelia\ALEXIA\Rozpocty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ropos06\E\VO%20Beroun\EMAIL_4050451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
      <sheetName val="Souhrn"/>
      <sheetName val="Rekapitulace SO 01"/>
      <sheetName val="SO1 - SO 1 - Bytový dům"/>
      <sheetName val="SO 4 - Úpravy prostranství"/>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řístavba haly"/>
      <sheetName val="Lapák tuků"/>
      <sheetName val="Šachty"/>
      <sheetName val="Kanalizace"/>
      <sheetName val="Vodvodní přípojka"/>
      <sheetName val="Splašková"/>
      <sheetName val="Dešťová kanalizace"/>
      <sheetName val="Plynovod"/>
      <sheetName val="Čerpadla"/>
      <sheetName val="Koryto"/>
      <sheetName val="Napojení UV"/>
      <sheetName val="Napojení DS"/>
      <sheetName val="HV I.etapa"/>
      <sheetName val="HV III.etapa"/>
      <sheetName val="Nádrž HRANATÁ"/>
      <sheetName val="Výtok z hranaté nádrže"/>
      <sheetName val="Koryto obdélník"/>
      <sheetName val="Nádrž N2"/>
      <sheetName val="List2"/>
      <sheetName val="Tabulky"/>
      <sheetName val="křivka plnění"/>
      <sheetName val="PrůtokPotrubím"/>
      <sheetName val="křivka plnění (2)"/>
      <sheetName val="Průtok vodovodní př"/>
      <sheetName val="Legenda"/>
      <sheetName val="výpis šachet (2)"/>
      <sheetName val="Napojení vpustí"/>
      <sheetName val="Propočet (2)"/>
      <sheetName val="Výkaz materiálu"/>
      <sheetName val="VODA+PLYN"/>
      <sheetName val="SO 14 - splašky"/>
      <sheetName val="SO15 deště"/>
      <sheetName val="Šachty deště"/>
      <sheetName val="Šachty splašky"/>
      <sheetName val="Přechod STL"/>
      <sheetName val="HV I_etap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UL"/>
      <sheetName val="Souhrn"/>
      <sheetName val="Rekapitulace SO 01"/>
      <sheetName val="SO1 - SO 1 - Bytový dům"/>
      <sheetName val="SO 4 - Úpravy prostranství"/>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řístavba haly"/>
      <sheetName val="Lapák tuků"/>
      <sheetName val="Šachty"/>
      <sheetName val="Kanalizace"/>
      <sheetName val="Vodvodní přípojka"/>
      <sheetName val="Splašková"/>
      <sheetName val="Dešťová kanalizace"/>
      <sheetName val="Plynovod"/>
      <sheetName val="Čerpadla"/>
      <sheetName val="Koryto"/>
      <sheetName val="Napojení UV"/>
      <sheetName val="Napojení DS"/>
      <sheetName val="HV I.etapa"/>
      <sheetName val="HV III.etapa"/>
      <sheetName val="Nádrž HRANATÁ"/>
      <sheetName val="Výtok z hranaté nádrže"/>
      <sheetName val="Koryto obdélník"/>
      <sheetName val="Nádrž N2"/>
      <sheetName val="List2"/>
      <sheetName val="Tabulky"/>
      <sheetName val="křivka plnění"/>
      <sheetName val="PrůtokPotrubím"/>
      <sheetName val="křivka plnění (2)"/>
      <sheetName val="Průtok vodovodní př"/>
      <sheetName val="Legenda"/>
      <sheetName val="výpis šachet (2)"/>
      <sheetName val="Napojení vpustí"/>
      <sheetName val="Propočet (2)"/>
      <sheetName val="Výkaz materiálu"/>
      <sheetName val="VODA+PLYN"/>
      <sheetName val="SO 14 - splašky"/>
      <sheetName val="SO15 deště"/>
      <sheetName val="Šachty deště"/>
      <sheetName val="Šachty splašky"/>
      <sheetName val="Přechod STL"/>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plán kontrolních bodů"/>
    </sheetNames>
    <sheetDataSet>
      <sheetData sheetId="0">
        <row r="6">
          <cell r="C6" t="str">
            <v>Administrativní budova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mulář"/>
      <sheetName val="Předávací list"/>
      <sheetName val="Rekapitulace"/>
      <sheetName val="Nabídka"/>
      <sheetName val="Dodatek"/>
    </sheetNames>
    <sheetDataSet>
      <sheetData sheetId="0">
        <row r="2">
          <cell r="B2" t="str">
            <v>R O Z P O Č E T   P R O J E K T U</v>
          </cell>
        </row>
        <row r="3">
          <cell r="B3" t="str">
            <v>Výdejna jídel DTZ 1.N.P.</v>
          </cell>
        </row>
        <row r="4">
          <cell r="B4">
            <v>20120239</v>
          </cell>
        </row>
        <row r="8">
          <cell r="B8" t="str">
            <v>A</v>
          </cell>
        </row>
        <row r="20">
          <cell r="B20">
            <v>41218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ITUL "/>
      <sheetName val="REKAPITULACE"/>
      <sheetName val="ARS"/>
      <sheetName val="ZTI "/>
      <sheetName val="GASTRO-1.NP"/>
      <sheetName val="GASTRO-2.NP"/>
      <sheetName val="DTZ-EL_SIL"/>
      <sheetName val="DTZ-EL_SLA"/>
      <sheetName val="VZT - Rekapitulace"/>
      <sheetName val="VZT"/>
      <sheetName val="Vedlejší náklady "/>
      <sheetName val="Příloha"/>
    </sheetNames>
    <sheetDataSet>
      <sheetData sheetId="4">
        <row r="17">
          <cell r="E17" t="str">
            <v>P</v>
          </cell>
        </row>
        <row r="18">
          <cell r="E18" t="str">
            <v>P</v>
          </cell>
        </row>
        <row r="20">
          <cell r="E20" t="str">
            <v>C</v>
          </cell>
          <cell r="J20">
            <v>0</v>
          </cell>
          <cell r="P20">
            <v>0</v>
          </cell>
        </row>
        <row r="22">
          <cell r="D22" t="str">
            <v>Poz.</v>
          </cell>
          <cell r="E22" t="str">
            <v>C</v>
          </cell>
          <cell r="F22" t="str">
            <v>Název a typ zařízení</v>
          </cell>
          <cell r="H22" t="str">
            <v>Ks</v>
          </cell>
          <cell r="I22" t="str">
            <v>Bez DPH
za kus</v>
          </cell>
          <cell r="J22" t="str">
            <v>Bez DPH
celkem</v>
          </cell>
          <cell r="K22" t="str">
            <v>DPH</v>
          </cell>
          <cell r="P22" t="str">
            <v>Bez DPH
celkem</v>
          </cell>
          <cell r="Q22" t="str">
            <v>DPH</v>
          </cell>
        </row>
        <row r="23">
          <cell r="D23">
            <v>1</v>
          </cell>
          <cell r="F23" t="str">
            <v>Šatna  a soc. zařízení personálu 1.NP</v>
          </cell>
        </row>
        <row r="24">
          <cell r="D24" t="str">
            <v>1.1.0</v>
          </cell>
          <cell r="E24" t="str">
            <v>P</v>
          </cell>
          <cell r="F24" t="str">
            <v>Šatní skříňka dělená</v>
          </cell>
          <cell r="H24">
            <v>1</v>
          </cell>
          <cell r="J24">
            <v>0</v>
          </cell>
          <cell r="K24">
            <v>20</v>
          </cell>
          <cell r="P24">
            <v>0</v>
          </cell>
          <cell r="Q24">
            <v>20</v>
          </cell>
        </row>
        <row r="25">
          <cell r="F25" t="str">
            <v>Typ: </v>
          </cell>
          <cell r="H25">
            <v>1</v>
          </cell>
        </row>
        <row r="26">
          <cell r="F26" t="str">
            <v>Rozměry v mm: </v>
          </cell>
          <cell r="G26" t="str">
            <v>600 x 500 x 1800</v>
          </cell>
          <cell r="H26">
            <v>1</v>
          </cell>
        </row>
        <row r="27">
          <cell r="D27" t="str">
            <v>1.2.0</v>
          </cell>
          <cell r="E27" t="str">
            <v>P</v>
          </cell>
          <cell r="F27" t="str">
            <v>Umyvadlo s mísící baterií - dodávka stavby</v>
          </cell>
          <cell r="H27">
            <v>1</v>
          </cell>
          <cell r="J27">
            <v>0</v>
          </cell>
          <cell r="K27">
            <v>20</v>
          </cell>
          <cell r="P27">
            <v>0</v>
          </cell>
          <cell r="Q27">
            <v>20</v>
          </cell>
        </row>
        <row r="28">
          <cell r="D28" t="str">
            <v>1.3.0</v>
          </cell>
          <cell r="E28" t="str">
            <v>P</v>
          </cell>
          <cell r="F28" t="str">
            <v>WC - dodávka stavby</v>
          </cell>
          <cell r="H28">
            <v>1</v>
          </cell>
          <cell r="J28">
            <v>0</v>
          </cell>
          <cell r="K28">
            <v>20</v>
          </cell>
          <cell r="P28">
            <v>0</v>
          </cell>
          <cell r="Q28">
            <v>20</v>
          </cell>
        </row>
        <row r="29">
          <cell r="E29" t="str">
            <v>C</v>
          </cell>
          <cell r="F29" t="str">
            <v>C E L K E M</v>
          </cell>
          <cell r="G29" t="str">
            <v>Šatna  a soc. zařízení personálu 1.NP</v>
          </cell>
          <cell r="J29">
            <v>0</v>
          </cell>
          <cell r="P29">
            <v>0</v>
          </cell>
        </row>
        <row r="30">
          <cell r="D30">
            <v>2</v>
          </cell>
          <cell r="F30" t="str">
            <v>Příjem 1. NP</v>
          </cell>
        </row>
        <row r="31">
          <cell r="D31" t="str">
            <v>2.1.0</v>
          </cell>
          <cell r="E31" t="str">
            <v>P</v>
          </cell>
          <cell r="F31" t="str">
            <v>Manipulační vozík na termoporty</v>
          </cell>
          <cell r="H31">
            <v>1</v>
          </cell>
          <cell r="J31">
            <v>0</v>
          </cell>
          <cell r="K31">
            <v>20</v>
          </cell>
          <cell r="P31">
            <v>0</v>
          </cell>
          <cell r="Q31">
            <v>20</v>
          </cell>
        </row>
        <row r="32">
          <cell r="F32" t="str">
            <v>se 4 otočnými kolečky, 2 z toho bržděné</v>
          </cell>
          <cell r="H32">
            <v>1</v>
          </cell>
        </row>
        <row r="33">
          <cell r="F33" t="str">
            <v>nosnost 250 kg </v>
          </cell>
          <cell r="H33">
            <v>1</v>
          </cell>
        </row>
        <row r="34">
          <cell r="F34" t="str">
            <v>Typ: </v>
          </cell>
          <cell r="H34">
            <v>1</v>
          </cell>
        </row>
        <row r="35">
          <cell r="F35" t="str">
            <v>Rozměry v mm: </v>
          </cell>
          <cell r="G35" t="str">
            <v>1055 x 755</v>
          </cell>
          <cell r="H35">
            <v>1</v>
          </cell>
        </row>
        <row r="36">
          <cell r="D36" t="str">
            <v>2.2.0</v>
          </cell>
          <cell r="E36" t="str">
            <v>P</v>
          </cell>
          <cell r="F36" t="str">
            <v>Chladící skříň na odpadky 130 l  , plné dveře </v>
          </cell>
          <cell r="H36">
            <v>1</v>
          </cell>
          <cell r="J36">
            <v>0</v>
          </cell>
          <cell r="K36">
            <v>20</v>
          </cell>
          <cell r="P36">
            <v>0</v>
          </cell>
          <cell r="Q36">
            <v>20</v>
          </cell>
        </row>
        <row r="37">
          <cell r="F37" t="str">
            <v>ventilované chlazení, teplota +2/+8 C </v>
          </cell>
          <cell r="H37">
            <v>1</v>
          </cell>
        </row>
        <row r="38">
          <cell r="F38" t="str">
            <v>bílé provedení</v>
          </cell>
          <cell r="H38">
            <v>1</v>
          </cell>
        </row>
        <row r="39">
          <cell r="F39" t="str">
            <v>Typ: </v>
          </cell>
          <cell r="H39">
            <v>1</v>
          </cell>
        </row>
        <row r="40">
          <cell r="F40" t="str">
            <v>Rozměry v mm: </v>
          </cell>
          <cell r="G40" t="str">
            <v>600 x 600 x 850</v>
          </cell>
          <cell r="H40">
            <v>1</v>
          </cell>
        </row>
        <row r="41">
          <cell r="F41" t="str">
            <v>Příkon v kW: </v>
          </cell>
          <cell r="G41" t="str">
            <v>230V/0,3</v>
          </cell>
          <cell r="H41">
            <v>1</v>
          </cell>
        </row>
        <row r="42">
          <cell r="D42" t="str">
            <v>2.3.0</v>
          </cell>
          <cell r="E42" t="str">
            <v>P</v>
          </cell>
          <cell r="F42" t="str">
            <v>Regál skladový 4 police, nosnost 50 kg </v>
          </cell>
          <cell r="H42">
            <v>1</v>
          </cell>
          <cell r="J42">
            <v>0</v>
          </cell>
          <cell r="K42">
            <v>20</v>
          </cell>
          <cell r="P42">
            <v>0</v>
          </cell>
          <cell r="Q42">
            <v>20</v>
          </cell>
        </row>
        <row r="43">
          <cell r="F43" t="str">
            <v>Typ: </v>
          </cell>
          <cell r="G43" t="str">
            <v>komaxit </v>
          </cell>
          <cell r="H43">
            <v>1</v>
          </cell>
        </row>
        <row r="44">
          <cell r="F44" t="str">
            <v>Rozměry v mm: </v>
          </cell>
          <cell r="G44" t="str">
            <v>1000 x 500 x 2000</v>
          </cell>
          <cell r="H44">
            <v>1</v>
          </cell>
        </row>
        <row r="45">
          <cell r="E45" t="str">
            <v>C</v>
          </cell>
          <cell r="F45" t="str">
            <v>C E L K E M</v>
          </cell>
          <cell r="G45" t="str">
            <v>Příjem 1. NP</v>
          </cell>
          <cell r="J45">
            <v>0</v>
          </cell>
          <cell r="P45">
            <v>0</v>
          </cell>
        </row>
        <row r="46">
          <cell r="D46">
            <v>3</v>
          </cell>
          <cell r="F46" t="str">
            <v>Úklidová komora 1NP</v>
          </cell>
        </row>
        <row r="47">
          <cell r="D47" t="str">
            <v>3.1.0</v>
          </cell>
          <cell r="E47" t="str">
            <v>P</v>
          </cell>
          <cell r="F47" t="str">
            <v>Výlevka - dodávka stavby </v>
          </cell>
          <cell r="H47">
            <v>1</v>
          </cell>
          <cell r="J47">
            <v>0</v>
          </cell>
          <cell r="K47">
            <v>20</v>
          </cell>
          <cell r="P47">
            <v>0</v>
          </cell>
          <cell r="Q47">
            <v>20</v>
          </cell>
        </row>
        <row r="48">
          <cell r="E48" t="str">
            <v>C</v>
          </cell>
          <cell r="F48" t="str">
            <v>C E L K E M</v>
          </cell>
          <cell r="G48" t="str">
            <v>Úklidová komora 1NP</v>
          </cell>
          <cell r="J48">
            <v>0</v>
          </cell>
          <cell r="P48">
            <v>0</v>
          </cell>
        </row>
        <row r="49">
          <cell r="D49">
            <v>4</v>
          </cell>
          <cell r="F49" t="str">
            <v>Umývárna GN a sklad termoportů 1NP</v>
          </cell>
        </row>
        <row r="50">
          <cell r="D50" t="str">
            <v>4.1.0</v>
          </cell>
          <cell r="E50" t="str">
            <v>P</v>
          </cell>
          <cell r="F50" t="str">
            <v>Regál na termoporty 3 police, nosnost 80 kg </v>
          </cell>
          <cell r="H50">
            <v>1</v>
          </cell>
          <cell r="J50">
            <v>0</v>
          </cell>
          <cell r="K50">
            <v>20</v>
          </cell>
          <cell r="P50">
            <v>0</v>
          </cell>
          <cell r="Q50">
            <v>20</v>
          </cell>
        </row>
        <row r="51">
          <cell r="F51" t="str">
            <v>Typ: </v>
          </cell>
          <cell r="G51" t="str">
            <v>Modular </v>
          </cell>
          <cell r="H51">
            <v>1</v>
          </cell>
        </row>
        <row r="52">
          <cell r="F52" t="str">
            <v>Rozměry v mm: </v>
          </cell>
          <cell r="G52" t="str">
            <v>1770 x 575 x 1500</v>
          </cell>
          <cell r="H52">
            <v>1</v>
          </cell>
        </row>
        <row r="53">
          <cell r="D53" t="str">
            <v>4.2.0</v>
          </cell>
          <cell r="E53" t="str">
            <v>P</v>
          </cell>
          <cell r="F53" t="str">
            <v>Mycí stůl se dvěma dřezy a s odkapem vlevo</v>
          </cell>
          <cell r="H53">
            <v>1</v>
          </cell>
          <cell r="J53">
            <v>0</v>
          </cell>
          <cell r="K53">
            <v>20</v>
          </cell>
          <cell r="P53">
            <v>0</v>
          </cell>
          <cell r="Q53">
            <v>20</v>
          </cell>
        </row>
        <row r="54">
          <cell r="F54" t="str">
            <v>VD 600 x 500 x 400, pravý, levý a zadní lem</v>
          </cell>
          <cell r="H54">
            <v>1</v>
          </cell>
        </row>
        <row r="55">
          <cell r="F55" t="str">
            <v>prolisovaná deska </v>
          </cell>
          <cell r="H55">
            <v>1</v>
          </cell>
        </row>
        <row r="56">
          <cell r="F56" t="str">
            <v>Typ: </v>
          </cell>
          <cell r="H56">
            <v>1</v>
          </cell>
        </row>
        <row r="57">
          <cell r="F57" t="str">
            <v>Rozměry v mm: </v>
          </cell>
          <cell r="G57" t="str">
            <v>2000 x 700 x 900</v>
          </cell>
          <cell r="H57">
            <v>1</v>
          </cell>
        </row>
        <row r="58">
          <cell r="D58" t="str">
            <v>4.2.1</v>
          </cell>
          <cell r="E58" t="str">
            <v>P</v>
          </cell>
          <cell r="F58" t="str">
            <v>tlaková sprcha s raménkem </v>
          </cell>
          <cell r="H58">
            <v>1</v>
          </cell>
          <cell r="J58">
            <v>0</v>
          </cell>
          <cell r="K58">
            <v>20</v>
          </cell>
          <cell r="P58">
            <v>0</v>
          </cell>
          <cell r="Q58">
            <v>20</v>
          </cell>
        </row>
        <row r="59">
          <cell r="F59" t="str">
            <v>Typ: </v>
          </cell>
          <cell r="G59" t="str">
            <v>stolní </v>
          </cell>
          <cell r="H59">
            <v>1</v>
          </cell>
        </row>
        <row r="60">
          <cell r="D60" t="str">
            <v>4.3.0</v>
          </cell>
          <cell r="E60" t="str">
            <v>P</v>
          </cell>
          <cell r="F60" t="str">
            <v>Pojízdná nádoba na odpadky 50 l s víkem </v>
          </cell>
          <cell r="H60">
            <v>1</v>
          </cell>
          <cell r="J60">
            <v>0</v>
          </cell>
          <cell r="K60">
            <v>20</v>
          </cell>
          <cell r="P60">
            <v>0</v>
          </cell>
          <cell r="Q60">
            <v>20</v>
          </cell>
        </row>
        <row r="61">
          <cell r="F61" t="str">
            <v>Typ: </v>
          </cell>
          <cell r="G61" t="str">
            <v>nerez , plast </v>
          </cell>
          <cell r="H61">
            <v>1</v>
          </cell>
        </row>
        <row r="62">
          <cell r="F62" t="str">
            <v>Rozměry v mm: </v>
          </cell>
          <cell r="H62">
            <v>1</v>
          </cell>
        </row>
        <row r="63">
          <cell r="E63" t="str">
            <v>C</v>
          </cell>
          <cell r="F63" t="str">
            <v>C E L K E M</v>
          </cell>
          <cell r="G63" t="str">
            <v>Umývárna GN a sklad termoportů 1NP</v>
          </cell>
          <cell r="J63">
            <v>0</v>
          </cell>
          <cell r="P63">
            <v>0</v>
          </cell>
        </row>
        <row r="64">
          <cell r="D64">
            <v>5</v>
          </cell>
          <cell r="F64" t="str">
            <v>Přípravna, výdej jídel a jídelna  1NP</v>
          </cell>
        </row>
        <row r="65">
          <cell r="D65" t="str">
            <v>5.1.0</v>
          </cell>
          <cell r="E65" t="str">
            <v>P</v>
          </cell>
          <cell r="F65" t="str">
            <v>Umyvadlo s mísící baterií - dodávka stavby</v>
          </cell>
          <cell r="H65">
            <v>1</v>
          </cell>
          <cell r="J65">
            <v>0</v>
          </cell>
          <cell r="K65">
            <v>20</v>
          </cell>
          <cell r="P65">
            <v>0</v>
          </cell>
          <cell r="Q65">
            <v>20</v>
          </cell>
        </row>
        <row r="66">
          <cell r="F66" t="str">
            <v>bez ručního uzavírání vody</v>
          </cell>
          <cell r="H66">
            <v>1</v>
          </cell>
        </row>
        <row r="67">
          <cell r="D67" t="str">
            <v>5.2.0</v>
          </cell>
          <cell r="E67" t="str">
            <v>P</v>
          </cell>
          <cell r="F67" t="str">
            <v>Pracovní stůl s dřezem vpravo a zásuvkou </v>
          </cell>
          <cell r="H67">
            <v>1</v>
          </cell>
          <cell r="J67">
            <v>0</v>
          </cell>
          <cell r="K67">
            <v>20</v>
          </cell>
          <cell r="P67">
            <v>0</v>
          </cell>
          <cell r="Q67">
            <v>20</v>
          </cell>
        </row>
        <row r="68">
          <cell r="F68" t="str">
            <v>VD 400 x 400 x 200, police, zadní, levý lem</v>
          </cell>
          <cell r="H68">
            <v>1</v>
          </cell>
        </row>
        <row r="69">
          <cell r="F69" t="str">
            <v>Typ: </v>
          </cell>
          <cell r="H69">
            <v>1</v>
          </cell>
        </row>
        <row r="70">
          <cell r="F70" t="str">
            <v>Rozměry v mm: </v>
          </cell>
          <cell r="G70" t="str">
            <v>1200 x 700 x 900</v>
          </cell>
          <cell r="H70">
            <v>1</v>
          </cell>
        </row>
        <row r="71">
          <cell r="D71" t="str">
            <v>5.2.1</v>
          </cell>
          <cell r="E71" t="str">
            <v>P</v>
          </cell>
          <cell r="F71" t="str">
            <v>Stojánková mísící baterie</v>
          </cell>
          <cell r="H71">
            <v>1</v>
          </cell>
          <cell r="J71">
            <v>0</v>
          </cell>
          <cell r="K71">
            <v>20</v>
          </cell>
          <cell r="P71">
            <v>0</v>
          </cell>
          <cell r="Q71">
            <v>20</v>
          </cell>
        </row>
        <row r="72">
          <cell r="F72" t="str">
            <v>Typ: </v>
          </cell>
          <cell r="H72">
            <v>1</v>
          </cell>
        </row>
        <row r="73">
          <cell r="D73" t="str">
            <v>5.2.2</v>
          </cell>
          <cell r="E73" t="str">
            <v>P</v>
          </cell>
          <cell r="F73" t="str">
            <v>Police nástěnná </v>
          </cell>
          <cell r="H73">
            <v>1</v>
          </cell>
          <cell r="J73">
            <v>0</v>
          </cell>
          <cell r="K73">
            <v>20</v>
          </cell>
          <cell r="P73">
            <v>0</v>
          </cell>
          <cell r="Q73">
            <v>20</v>
          </cell>
        </row>
        <row r="74">
          <cell r="F74" t="str">
            <v>Typ: </v>
          </cell>
          <cell r="H74">
            <v>1</v>
          </cell>
        </row>
        <row r="75">
          <cell r="F75" t="str">
            <v>Rozměry v mm: </v>
          </cell>
          <cell r="G75" t="str">
            <v>1200x300</v>
          </cell>
          <cell r="H75">
            <v>1</v>
          </cell>
        </row>
        <row r="76">
          <cell r="D76" t="str">
            <v>5.3.0</v>
          </cell>
          <cell r="E76" t="str">
            <v>P</v>
          </cell>
          <cell r="F76" t="str">
            <v>Chladící skříň - 500 l</v>
          </cell>
          <cell r="H76">
            <v>1</v>
          </cell>
          <cell r="J76">
            <v>0</v>
          </cell>
          <cell r="K76">
            <v>20</v>
          </cell>
          <cell r="P76">
            <v>0</v>
          </cell>
          <cell r="Q76">
            <v>20</v>
          </cell>
        </row>
        <row r="77">
          <cell r="F77" t="str">
            <v>bílé provedení, plné dveře, ventilátor</v>
          </cell>
          <cell r="H77">
            <v>1</v>
          </cell>
        </row>
        <row r="78">
          <cell r="F78" t="str">
            <v>dynamické chlazení, rozsah teplot 0 - +10°C</v>
          </cell>
          <cell r="H78">
            <v>1</v>
          </cell>
        </row>
        <row r="79">
          <cell r="F79" t="str">
            <v>Typ: </v>
          </cell>
          <cell r="H79">
            <v>1</v>
          </cell>
        </row>
        <row r="80">
          <cell r="F80" t="str">
            <v>Rozměry v mm: </v>
          </cell>
          <cell r="G80" t="str">
            <v>720 x 755 x 1520</v>
          </cell>
          <cell r="H80">
            <v>1</v>
          </cell>
        </row>
        <row r="81">
          <cell r="F81" t="str">
            <v>Příkon v kW: </v>
          </cell>
          <cell r="G81" t="str">
            <v>230V/0,3</v>
          </cell>
          <cell r="H81">
            <v>1</v>
          </cell>
        </row>
        <row r="82">
          <cell r="D82" t="str">
            <v>5.4.0</v>
          </cell>
          <cell r="E82" t="str">
            <v>P</v>
          </cell>
          <cell r="F82" t="str">
            <v>Pracovní stůl se dvěma policemi</v>
          </cell>
          <cell r="H82">
            <v>1</v>
          </cell>
          <cell r="J82">
            <v>0</v>
          </cell>
          <cell r="K82">
            <v>20</v>
          </cell>
          <cell r="P82">
            <v>0</v>
          </cell>
          <cell r="Q82">
            <v>20</v>
          </cell>
        </row>
        <row r="83">
          <cell r="F83" t="str">
            <v>levý lem</v>
          </cell>
          <cell r="H83">
            <v>1</v>
          </cell>
        </row>
        <row r="84">
          <cell r="F84" t="str">
            <v>Typ: </v>
          </cell>
          <cell r="H84">
            <v>1</v>
          </cell>
        </row>
        <row r="85">
          <cell r="F85" t="str">
            <v>Rozměry v mm: </v>
          </cell>
          <cell r="G85" t="str">
            <v>1200 x 700 x 900</v>
          </cell>
          <cell r="H85">
            <v>1</v>
          </cell>
        </row>
        <row r="86">
          <cell r="D86" t="str">
            <v>5.5.0</v>
          </cell>
          <cell r="E86" t="str">
            <v>P</v>
          </cell>
          <cell r="F86" t="str">
            <v>Výdejní vozík pro 3GN1/1</v>
          </cell>
          <cell r="H86">
            <v>2</v>
          </cell>
          <cell r="J86">
            <v>0</v>
          </cell>
          <cell r="K86">
            <v>20</v>
          </cell>
          <cell r="P86">
            <v>0</v>
          </cell>
          <cell r="Q86">
            <v>20</v>
          </cell>
        </row>
        <row r="87">
          <cell r="F87" t="str">
            <v>nedělená vyhřívaná vana, police</v>
          </cell>
          <cell r="H87">
            <v>2</v>
          </cell>
        </row>
        <row r="88">
          <cell r="F88" t="str">
            <v>regulace teploty, 4 otočná kolečka</v>
          </cell>
          <cell r="H88">
            <v>2</v>
          </cell>
        </row>
        <row r="89">
          <cell r="F89" t="str">
            <v>pohyblivý el. přívod s vidlicí</v>
          </cell>
          <cell r="H89">
            <v>2</v>
          </cell>
        </row>
        <row r="90">
          <cell r="F90" t="str">
            <v>Typ: </v>
          </cell>
          <cell r="H90">
            <v>2</v>
          </cell>
        </row>
        <row r="91">
          <cell r="F91" t="str">
            <v>Rozměry v mm: </v>
          </cell>
          <cell r="G91" t="str">
            <v>1225 x 665 x 900</v>
          </cell>
          <cell r="H91">
            <v>2</v>
          </cell>
        </row>
        <row r="92">
          <cell r="F92" t="str">
            <v>Příkon v kW: </v>
          </cell>
          <cell r="G92" t="str">
            <v>230V/2,4</v>
          </cell>
          <cell r="H92">
            <v>2</v>
          </cell>
        </row>
        <row r="93">
          <cell r="D93" t="str">
            <v>5.5.1</v>
          </cell>
          <cell r="E93" t="str">
            <v>P</v>
          </cell>
          <cell r="F93" t="str">
            <v>servírovací vozík 3 police s madlem </v>
          </cell>
          <cell r="H93">
            <v>1</v>
          </cell>
          <cell r="J93">
            <v>0</v>
          </cell>
          <cell r="K93">
            <v>20</v>
          </cell>
          <cell r="P93">
            <v>0</v>
          </cell>
          <cell r="Q93">
            <v>20</v>
          </cell>
        </row>
        <row r="94">
          <cell r="F94" t="str">
            <v>2 kola bržděná, 2 volně otočná </v>
          </cell>
          <cell r="H94">
            <v>1</v>
          </cell>
        </row>
        <row r="95">
          <cell r="F95" t="str">
            <v>Typ: </v>
          </cell>
          <cell r="H95">
            <v>1</v>
          </cell>
        </row>
        <row r="96">
          <cell r="F96" t="str">
            <v>Rozměry v mm: </v>
          </cell>
          <cell r="G96" t="str">
            <v>500x800x900</v>
          </cell>
          <cell r="H96">
            <v>1</v>
          </cell>
        </row>
        <row r="97">
          <cell r="D97" t="str">
            <v>5.6.0</v>
          </cell>
          <cell r="E97" t="str">
            <v>P</v>
          </cell>
          <cell r="F97" t="str">
            <v>Vyhřívaný zásobník na talíře - pojízdný</v>
          </cell>
          <cell r="H97">
            <v>1</v>
          </cell>
          <cell r="J97">
            <v>0</v>
          </cell>
          <cell r="K97">
            <v>20</v>
          </cell>
          <cell r="P97">
            <v>0</v>
          </cell>
          <cell r="Q97">
            <v>20</v>
          </cell>
        </row>
        <row r="98">
          <cell r="F98" t="str">
            <v>kap. 100 talířů o prům. 270mm, regulace teploty</v>
          </cell>
          <cell r="H98">
            <v>1</v>
          </cell>
        </row>
        <row r="99">
          <cell r="F99" t="str">
            <v>2 pevná, 2 otočná kolečka</v>
          </cell>
          <cell r="H99">
            <v>1</v>
          </cell>
        </row>
        <row r="100">
          <cell r="F100" t="str">
            <v>pohyblivý el. přívod s vidlicí</v>
          </cell>
          <cell r="H100">
            <v>1</v>
          </cell>
        </row>
        <row r="101">
          <cell r="F101" t="str">
            <v>Typ: </v>
          </cell>
          <cell r="H101">
            <v>1</v>
          </cell>
        </row>
        <row r="102">
          <cell r="F102" t="str">
            <v>Rozměry v mm: </v>
          </cell>
          <cell r="G102" t="str">
            <v>895 x 480 x 900</v>
          </cell>
          <cell r="H102">
            <v>1</v>
          </cell>
        </row>
        <row r="103">
          <cell r="F103" t="str">
            <v>Příkon v kW: </v>
          </cell>
          <cell r="G103" t="str">
            <v>230V/0,7</v>
          </cell>
          <cell r="H103">
            <v>1</v>
          </cell>
        </row>
        <row r="104">
          <cell r="D104" t="str">
            <v>5.7.0</v>
          </cell>
          <cell r="E104" t="str">
            <v>P</v>
          </cell>
          <cell r="F104" t="str">
            <v>Trubková dráha na podnosy s konzolami </v>
          </cell>
          <cell r="H104">
            <v>1</v>
          </cell>
          <cell r="J104">
            <v>0</v>
          </cell>
          <cell r="K104">
            <v>20</v>
          </cell>
          <cell r="P104">
            <v>0</v>
          </cell>
          <cell r="Q104">
            <v>20</v>
          </cell>
        </row>
        <row r="105">
          <cell r="F105" t="str">
            <v>Typ: </v>
          </cell>
          <cell r="H105">
            <v>1</v>
          </cell>
        </row>
        <row r="106">
          <cell r="F106" t="str">
            <v>Rozměry v mm: </v>
          </cell>
          <cell r="G106" t="str">
            <v>d. 4000 mm</v>
          </cell>
          <cell r="H106">
            <v>1</v>
          </cell>
        </row>
        <row r="107">
          <cell r="D107" t="str">
            <v>5.8.0</v>
          </cell>
          <cell r="E107" t="str">
            <v>P</v>
          </cell>
          <cell r="F107" t="str">
            <v>Nerezová parapetní deska </v>
          </cell>
          <cell r="H107">
            <v>1</v>
          </cell>
          <cell r="J107">
            <v>0</v>
          </cell>
          <cell r="K107">
            <v>20</v>
          </cell>
          <cell r="P107">
            <v>0</v>
          </cell>
          <cell r="Q107">
            <v>20</v>
          </cell>
        </row>
        <row r="108">
          <cell r="F108" t="str">
            <v>Typ: </v>
          </cell>
          <cell r="H108">
            <v>1</v>
          </cell>
        </row>
        <row r="109">
          <cell r="F109" t="str">
            <v>Rozměry v mm: </v>
          </cell>
          <cell r="G109" t="str">
            <v>3600 x 300 </v>
          </cell>
          <cell r="H109">
            <v>1</v>
          </cell>
        </row>
        <row r="110">
          <cell r="D110" t="str">
            <v>5.9.0</v>
          </cell>
          <cell r="E110" t="str">
            <v>P</v>
          </cell>
          <cell r="F110" t="str">
            <v>Vozík na tácy a příbory</v>
          </cell>
          <cell r="H110">
            <v>1</v>
          </cell>
          <cell r="J110">
            <v>0</v>
          </cell>
          <cell r="K110">
            <v>20</v>
          </cell>
          <cell r="P110">
            <v>0</v>
          </cell>
          <cell r="Q110">
            <v>20</v>
          </cell>
        </row>
        <row r="111">
          <cell r="F111" t="str">
            <v>1 police a 4 GN1/3-150</v>
          </cell>
          <cell r="H111">
            <v>1</v>
          </cell>
        </row>
        <row r="112">
          <cell r="F112" t="str">
            <v>4 otočná kolečka, z toho 2 bržděná</v>
          </cell>
          <cell r="H112">
            <v>1</v>
          </cell>
        </row>
        <row r="113">
          <cell r="F113" t="str">
            <v>Typ: </v>
          </cell>
          <cell r="H113">
            <v>1</v>
          </cell>
        </row>
        <row r="114">
          <cell r="F114" t="str">
            <v>Rozměry v mm: </v>
          </cell>
          <cell r="G114" t="str">
            <v>730 x 550 x 1200</v>
          </cell>
          <cell r="H114">
            <v>1</v>
          </cell>
        </row>
        <row r="115">
          <cell r="D115" t="str">
            <v>5.10.0</v>
          </cell>
          <cell r="E115" t="str">
            <v>P</v>
          </cell>
          <cell r="F115" t="str">
            <v>Umyvadlo s mísící baterií - dodávka stavby</v>
          </cell>
          <cell r="H115">
            <v>1</v>
          </cell>
          <cell r="J115">
            <v>0</v>
          </cell>
          <cell r="K115">
            <v>20</v>
          </cell>
          <cell r="P115">
            <v>0</v>
          </cell>
          <cell r="Q115">
            <v>20</v>
          </cell>
        </row>
        <row r="116">
          <cell r="F116" t="str">
            <v>Typ: </v>
          </cell>
          <cell r="H116">
            <v>1</v>
          </cell>
        </row>
        <row r="117">
          <cell r="D117" t="str">
            <v>5.11.0</v>
          </cell>
          <cell r="E117" t="str">
            <v>P</v>
          </cell>
          <cell r="F117" t="str">
            <v>Vozík na koše na sklenice s pohybl.plošinou </v>
          </cell>
          <cell r="H117">
            <v>1</v>
          </cell>
          <cell r="J117">
            <v>0</v>
          </cell>
          <cell r="K117">
            <v>20</v>
          </cell>
          <cell r="P117">
            <v>0</v>
          </cell>
          <cell r="Q117">
            <v>20</v>
          </cell>
        </row>
        <row r="118">
          <cell r="F118" t="str">
            <v>4 otočná kolečka, z toho 2 bržděná</v>
          </cell>
          <cell r="H118">
            <v>1</v>
          </cell>
        </row>
        <row r="119">
          <cell r="F119" t="str">
            <v>Typ: </v>
          </cell>
          <cell r="H119">
            <v>1</v>
          </cell>
        </row>
        <row r="120">
          <cell r="F120" t="str">
            <v>Rozměry v mm: </v>
          </cell>
          <cell r="G120" t="str">
            <v>723 x 670 x 900</v>
          </cell>
          <cell r="H120">
            <v>1</v>
          </cell>
        </row>
        <row r="121">
          <cell r="D121" t="str">
            <v>5.11.1</v>
          </cell>
          <cell r="E121" t="str">
            <v>P</v>
          </cell>
          <cell r="F121" t="str">
            <v>sada 5  košů na sklo s nástavcem </v>
          </cell>
          <cell r="H121">
            <v>1</v>
          </cell>
          <cell r="J121">
            <v>0</v>
          </cell>
          <cell r="K121">
            <v>20</v>
          </cell>
          <cell r="P121">
            <v>0</v>
          </cell>
          <cell r="Q121">
            <v>20</v>
          </cell>
        </row>
        <row r="122">
          <cell r="F122" t="str">
            <v>Typ: </v>
          </cell>
          <cell r="H122">
            <v>1</v>
          </cell>
        </row>
        <row r="123">
          <cell r="F123" t="str">
            <v>Rozměry v mm: </v>
          </cell>
          <cell r="G123" t="str">
            <v>500x500x110</v>
          </cell>
          <cell r="H123">
            <v>1</v>
          </cell>
        </row>
        <row r="124">
          <cell r="D124" t="str">
            <v>5.12.0</v>
          </cell>
          <cell r="E124" t="str">
            <v>P</v>
          </cell>
          <cell r="F124" t="str">
            <v>stůl na nápoje s trnoží a sprolomenou deskou</v>
          </cell>
          <cell r="H124">
            <v>1</v>
          </cell>
          <cell r="J124">
            <v>0</v>
          </cell>
          <cell r="K124">
            <v>20</v>
          </cell>
          <cell r="P124">
            <v>0</v>
          </cell>
          <cell r="Q124">
            <v>20</v>
          </cell>
        </row>
        <row r="125">
          <cell r="F125" t="str">
            <v>zadní lem</v>
          </cell>
          <cell r="H125">
            <v>1</v>
          </cell>
        </row>
        <row r="126">
          <cell r="F126" t="str">
            <v>Typ: </v>
          </cell>
          <cell r="H126">
            <v>1</v>
          </cell>
        </row>
        <row r="127">
          <cell r="F127" t="str">
            <v>Rozměry v mm: </v>
          </cell>
          <cell r="G127" t="str">
            <v>1200 x 600 x 900</v>
          </cell>
          <cell r="H127">
            <v>1</v>
          </cell>
        </row>
        <row r="128">
          <cell r="D128" t="str">
            <v>5.12.1</v>
          </cell>
          <cell r="E128" t="str">
            <v>P</v>
          </cell>
          <cell r="F128" t="str">
            <v>Trubková dráha na podnosy s konzolami </v>
          </cell>
          <cell r="H128">
            <v>1</v>
          </cell>
          <cell r="J128">
            <v>0</v>
          </cell>
          <cell r="K128">
            <v>20</v>
          </cell>
          <cell r="P128">
            <v>0</v>
          </cell>
          <cell r="Q128">
            <v>20</v>
          </cell>
        </row>
        <row r="129">
          <cell r="F129" t="str">
            <v>Typ: </v>
          </cell>
          <cell r="H129">
            <v>1</v>
          </cell>
        </row>
        <row r="130">
          <cell r="F130" t="str">
            <v>Rozměry v mm: </v>
          </cell>
          <cell r="G130" t="str">
            <v>d. 1200 mm</v>
          </cell>
          <cell r="H130">
            <v>1</v>
          </cell>
        </row>
        <row r="131">
          <cell r="F131" t="str">
            <v>Příkon v kW: </v>
          </cell>
          <cell r="H131">
            <v>1</v>
          </cell>
        </row>
        <row r="132">
          <cell r="D132" t="str">
            <v>5.13.0</v>
          </cell>
          <cell r="E132" t="str">
            <v>P</v>
          </cell>
          <cell r="F132" t="str">
            <v>Termos s výpustním kohoutem 10 l</v>
          </cell>
          <cell r="H132">
            <v>2</v>
          </cell>
          <cell r="J132">
            <v>0</v>
          </cell>
          <cell r="K132">
            <v>20</v>
          </cell>
          <cell r="P132">
            <v>0</v>
          </cell>
          <cell r="Q132">
            <v>20</v>
          </cell>
        </row>
        <row r="133">
          <cell r="F133" t="str">
            <v>Typ: </v>
          </cell>
          <cell r="H133">
            <v>2</v>
          </cell>
        </row>
        <row r="134">
          <cell r="D134" t="str">
            <v>5.14.0</v>
          </cell>
          <cell r="E134" t="str">
            <v>P</v>
          </cell>
          <cell r="F134" t="str">
            <v>Stůl s mikrovlnnými troubami s trnoží , zadní lem </v>
          </cell>
          <cell r="H134">
            <v>1</v>
          </cell>
          <cell r="J134">
            <v>0</v>
          </cell>
          <cell r="K134">
            <v>20</v>
          </cell>
          <cell r="P134">
            <v>0</v>
          </cell>
          <cell r="Q134">
            <v>20</v>
          </cell>
        </row>
        <row r="135">
          <cell r="F135" t="str">
            <v>Typ: </v>
          </cell>
          <cell r="H135">
            <v>1</v>
          </cell>
        </row>
        <row r="136">
          <cell r="F136" t="str">
            <v>Rozměry v mm: </v>
          </cell>
          <cell r="G136" t="str">
            <v>1200 x 600</v>
          </cell>
          <cell r="H136">
            <v>1</v>
          </cell>
        </row>
        <row r="137">
          <cell r="D137" t="str">
            <v>5.15.0</v>
          </cell>
          <cell r="E137" t="str">
            <v>P</v>
          </cell>
          <cell r="F137" t="str">
            <v>Mikrovlnná trouba  poloprofi 1000 W </v>
          </cell>
          <cell r="H137">
            <v>2</v>
          </cell>
          <cell r="J137">
            <v>0</v>
          </cell>
          <cell r="K137">
            <v>20</v>
          </cell>
          <cell r="P137">
            <v>0</v>
          </cell>
          <cell r="Q137">
            <v>20</v>
          </cell>
        </row>
        <row r="138">
          <cell r="F138" t="str">
            <v>1 magnetron </v>
          </cell>
          <cell r="H138">
            <v>2</v>
          </cell>
        </row>
        <row r="139">
          <cell r="F139" t="str">
            <v>Typ: </v>
          </cell>
          <cell r="H139">
            <v>2</v>
          </cell>
        </row>
        <row r="140">
          <cell r="F140" t="str">
            <v>Rozměry v mm: </v>
          </cell>
          <cell r="G140" t="str">
            <v>510 x 330 x 306</v>
          </cell>
          <cell r="H140">
            <v>2</v>
          </cell>
        </row>
        <row r="141">
          <cell r="F141" t="str">
            <v>Příkon v kW: </v>
          </cell>
          <cell r="G141" t="str">
            <v>230V/1,0</v>
          </cell>
          <cell r="H141">
            <v>2</v>
          </cell>
        </row>
        <row r="142">
          <cell r="D142" t="str">
            <v>5.16.0</v>
          </cell>
          <cell r="E142" t="str">
            <v>P</v>
          </cell>
          <cell r="F142" t="str">
            <v>Prodejní automat - pronájem</v>
          </cell>
          <cell r="H142">
            <v>1</v>
          </cell>
          <cell r="J142">
            <v>0</v>
          </cell>
          <cell r="K142">
            <v>20</v>
          </cell>
          <cell r="P142">
            <v>0</v>
          </cell>
          <cell r="Q142">
            <v>20</v>
          </cell>
        </row>
        <row r="143">
          <cell r="F143" t="str">
            <v>Typ: </v>
          </cell>
          <cell r="H143">
            <v>1</v>
          </cell>
        </row>
        <row r="144">
          <cell r="F144" t="str">
            <v>Rozměry v mm: </v>
          </cell>
          <cell r="H144">
            <v>1</v>
          </cell>
        </row>
        <row r="145">
          <cell r="F145" t="str">
            <v>Příkon v kW: </v>
          </cell>
          <cell r="G145" t="str">
            <v>230V/1</v>
          </cell>
          <cell r="H145">
            <v>1</v>
          </cell>
        </row>
        <row r="146">
          <cell r="D146" t="str">
            <v>5.17.0</v>
          </cell>
          <cell r="E146" t="str">
            <v>P</v>
          </cell>
          <cell r="F146" t="str">
            <v>Nápojový automat - pronájem </v>
          </cell>
          <cell r="H146">
            <v>1</v>
          </cell>
          <cell r="J146">
            <v>0</v>
          </cell>
          <cell r="K146">
            <v>20</v>
          </cell>
          <cell r="P146">
            <v>0</v>
          </cell>
          <cell r="Q146">
            <v>20</v>
          </cell>
        </row>
        <row r="147">
          <cell r="F147" t="str">
            <v>Typ: </v>
          </cell>
          <cell r="H147">
            <v>1</v>
          </cell>
        </row>
        <row r="148">
          <cell r="F148" t="str">
            <v>Rozměry v mm: </v>
          </cell>
          <cell r="H148">
            <v>1</v>
          </cell>
        </row>
        <row r="149">
          <cell r="F149" t="str">
            <v>Příkon v kW: </v>
          </cell>
          <cell r="G149" t="str">
            <v>230V/1</v>
          </cell>
          <cell r="H149">
            <v>1</v>
          </cell>
        </row>
        <row r="150">
          <cell r="D150" t="str">
            <v>5.18.0</v>
          </cell>
          <cell r="E150" t="str">
            <v>P</v>
          </cell>
          <cell r="F150" t="str">
            <v>Jídelní stůl pro 6 osob </v>
          </cell>
          <cell r="H150">
            <v>6</v>
          </cell>
          <cell r="J150">
            <v>0</v>
          </cell>
          <cell r="K150">
            <v>20</v>
          </cell>
          <cell r="P150">
            <v>0</v>
          </cell>
          <cell r="Q150">
            <v>20</v>
          </cell>
        </row>
        <row r="151">
          <cell r="F151" t="str">
            <v>Typ: </v>
          </cell>
          <cell r="H151">
            <v>6</v>
          </cell>
        </row>
        <row r="152">
          <cell r="F152" t="str">
            <v>Rozměry v mm: </v>
          </cell>
          <cell r="H152">
            <v>6</v>
          </cell>
        </row>
        <row r="153">
          <cell r="D153" t="str">
            <v>5.19.0</v>
          </cell>
          <cell r="E153" t="str">
            <v>P</v>
          </cell>
          <cell r="F153" t="str">
            <v>Židle k jídelnímu stolu - dodávka interiéru</v>
          </cell>
          <cell r="H153">
            <v>36</v>
          </cell>
          <cell r="J153">
            <v>0</v>
          </cell>
          <cell r="K153">
            <v>20</v>
          </cell>
          <cell r="P153">
            <v>0</v>
          </cell>
          <cell r="Q153">
            <v>20</v>
          </cell>
        </row>
        <row r="154">
          <cell r="F154" t="str">
            <v>Typ: </v>
          </cell>
          <cell r="H154">
            <v>36</v>
          </cell>
        </row>
        <row r="155">
          <cell r="F155" t="str">
            <v>Rozměry v mm: </v>
          </cell>
          <cell r="H155">
            <v>36</v>
          </cell>
        </row>
        <row r="156">
          <cell r="E156" t="str">
            <v>C</v>
          </cell>
          <cell r="F156" t="str">
            <v>C E L K E M</v>
          </cell>
          <cell r="G156" t="str">
            <v>Přípravna, výdej jídel a jídelna  1NP</v>
          </cell>
          <cell r="J156">
            <v>0</v>
          </cell>
          <cell r="P156">
            <v>0</v>
          </cell>
        </row>
        <row r="157">
          <cell r="D157">
            <v>6</v>
          </cell>
          <cell r="F157" t="str">
            <v>Umývárna stolního nádobí 1NP</v>
          </cell>
        </row>
        <row r="158">
          <cell r="D158" t="str">
            <v>6.1.0</v>
          </cell>
          <cell r="E158" t="str">
            <v>P</v>
          </cell>
          <cell r="F158" t="str">
            <v>Vozík na tácy s použitým nádobím</v>
          </cell>
          <cell r="H158">
            <v>3</v>
          </cell>
          <cell r="J158">
            <v>0</v>
          </cell>
          <cell r="K158">
            <v>20</v>
          </cell>
          <cell r="P158">
            <v>0</v>
          </cell>
          <cell r="Q158">
            <v>20</v>
          </cell>
        </row>
        <row r="159">
          <cell r="F159" t="str">
            <v>typ dle druhu podnosu</v>
          </cell>
          <cell r="H159">
            <v>3</v>
          </cell>
        </row>
        <row r="160">
          <cell r="F160" t="str">
            <v>4 otočná kolečka, z toho 2 bržděná</v>
          </cell>
          <cell r="H160">
            <v>3</v>
          </cell>
        </row>
        <row r="161">
          <cell r="F161" t="str">
            <v>Typ: </v>
          </cell>
          <cell r="H161">
            <v>3</v>
          </cell>
        </row>
        <row r="162">
          <cell r="F162" t="str">
            <v>Rozměry v mm: </v>
          </cell>
          <cell r="G162" t="str">
            <v>750 x 550 x 1600</v>
          </cell>
          <cell r="H162">
            <v>3</v>
          </cell>
        </row>
        <row r="163">
          <cell r="D163" t="str">
            <v>6.2.0</v>
          </cell>
          <cell r="E163" t="str">
            <v>P</v>
          </cell>
          <cell r="F163" t="str">
            <v>Vstupní stůl k myčce s dřezem vlevo</v>
          </cell>
          <cell r="H163">
            <v>1</v>
          </cell>
          <cell r="J163">
            <v>0</v>
          </cell>
          <cell r="K163">
            <v>20</v>
          </cell>
          <cell r="P163">
            <v>0</v>
          </cell>
          <cell r="Q163">
            <v>20</v>
          </cell>
        </row>
        <row r="164">
          <cell r="F164" t="str">
            <v>VD 400 x 400 x 200,  zadní lem</v>
          </cell>
          <cell r="H164">
            <v>1</v>
          </cell>
        </row>
        <row r="165">
          <cell r="F165" t="str">
            <v>s dráhou na koše</v>
          </cell>
          <cell r="H165">
            <v>1</v>
          </cell>
        </row>
        <row r="166">
          <cell r="F166" t="str">
            <v>Typ: </v>
          </cell>
          <cell r="H166">
            <v>1</v>
          </cell>
        </row>
        <row r="167">
          <cell r="F167" t="str">
            <v>Rozměry v mm: </v>
          </cell>
          <cell r="G167" t="str">
            <v>1400 x 700 x 900</v>
          </cell>
          <cell r="H167">
            <v>1</v>
          </cell>
        </row>
        <row r="168">
          <cell r="D168" t="str">
            <v>6.2.1</v>
          </cell>
          <cell r="E168" t="str">
            <v>P</v>
          </cell>
          <cell r="F168" t="str">
            <v>Stolní tlaková sprcha</v>
          </cell>
          <cell r="H168">
            <v>1</v>
          </cell>
          <cell r="J168">
            <v>0</v>
          </cell>
          <cell r="K168">
            <v>20</v>
          </cell>
          <cell r="P168">
            <v>0</v>
          </cell>
          <cell r="Q168">
            <v>20</v>
          </cell>
        </row>
        <row r="169">
          <cell r="F169" t="str">
            <v>bez raménka</v>
          </cell>
          <cell r="H169">
            <v>1</v>
          </cell>
        </row>
        <row r="170">
          <cell r="F170" t="str">
            <v>Typ: </v>
          </cell>
          <cell r="H170">
            <v>1</v>
          </cell>
        </row>
        <row r="171">
          <cell r="D171" t="str">
            <v>6.3.0</v>
          </cell>
          <cell r="E171" t="str">
            <v>P</v>
          </cell>
          <cell r="F171" t="str">
            <v>Průchozí myčka nádobí</v>
          </cell>
          <cell r="H171">
            <v>1</v>
          </cell>
          <cell r="J171">
            <v>0</v>
          </cell>
          <cell r="K171">
            <v>20</v>
          </cell>
          <cell r="P171">
            <v>0</v>
          </cell>
          <cell r="Q171">
            <v>20</v>
          </cell>
        </row>
        <row r="172">
          <cell r="F172" t="str">
            <v>kap. 1200 tal./hod, 4 mycí programy</v>
          </cell>
          <cell r="H172">
            <v>1</v>
          </cell>
        </row>
        <row r="173">
          <cell r="F173" t="str">
            <v>atmosférický bojler, oplach. Čerpadlo</v>
          </cell>
          <cell r="H173">
            <v>1</v>
          </cell>
        </row>
        <row r="174">
          <cell r="F174" t="str">
            <v>dávkovač oplach. Prostředku</v>
          </cell>
          <cell r="H174">
            <v>1</v>
          </cell>
        </row>
        <row r="175">
          <cell r="F175" t="str">
            <v>Wash Safe Control, digitální ovládání</v>
          </cell>
          <cell r="H175">
            <v>1</v>
          </cell>
        </row>
        <row r="176">
          <cell r="F176" t="str">
            <v>Typ: </v>
          </cell>
          <cell r="H176">
            <v>1</v>
          </cell>
        </row>
        <row r="177">
          <cell r="F177" t="str">
            <v>Rozměry v mm: </v>
          </cell>
          <cell r="G177" t="str">
            <v>735 x 815 x 1507</v>
          </cell>
          <cell r="H177">
            <v>1</v>
          </cell>
        </row>
        <row r="178">
          <cell r="F178" t="str">
            <v>Příkon v kW: </v>
          </cell>
          <cell r="G178" t="str">
            <v>400V/9,9</v>
          </cell>
          <cell r="H178">
            <v>1</v>
          </cell>
        </row>
        <row r="179">
          <cell r="D179" t="str">
            <v>6.3.1</v>
          </cell>
          <cell r="E179" t="str">
            <v>P</v>
          </cell>
          <cell r="F179" t="str">
            <v>VZT zákryt - dodávka VZT</v>
          </cell>
          <cell r="H179">
            <v>1</v>
          </cell>
          <cell r="J179">
            <v>0</v>
          </cell>
          <cell r="K179">
            <v>20</v>
          </cell>
          <cell r="P179">
            <v>0</v>
          </cell>
          <cell r="Q179">
            <v>20</v>
          </cell>
        </row>
        <row r="180">
          <cell r="F180" t="str">
            <v> s tukovými filtry a osvětlením </v>
          </cell>
          <cell r="H180">
            <v>1</v>
          </cell>
        </row>
        <row r="181">
          <cell r="F181" t="str">
            <v>Typ: </v>
          </cell>
          <cell r="H181">
            <v>1</v>
          </cell>
        </row>
        <row r="182">
          <cell r="F182" t="str">
            <v>Rozměry v mm: </v>
          </cell>
          <cell r="G182" t="str">
            <v>1000 x 1000 x 450</v>
          </cell>
          <cell r="H182">
            <v>1</v>
          </cell>
        </row>
        <row r="183">
          <cell r="D183" t="str">
            <v>6.4.0</v>
          </cell>
          <cell r="E183" t="str">
            <v>P</v>
          </cell>
          <cell r="F183" t="str">
            <v>Výstupní stůl z myčky </v>
          </cell>
          <cell r="H183">
            <v>1</v>
          </cell>
          <cell r="J183">
            <v>0</v>
          </cell>
          <cell r="K183">
            <v>20</v>
          </cell>
          <cell r="P183">
            <v>0</v>
          </cell>
          <cell r="Q183">
            <v>20</v>
          </cell>
        </row>
        <row r="184">
          <cell r="F184" t="str">
            <v>s dráhou na koše, zadní lem</v>
          </cell>
          <cell r="H184">
            <v>1</v>
          </cell>
        </row>
        <row r="185">
          <cell r="F185" t="str">
            <v>Typ: </v>
          </cell>
          <cell r="H185">
            <v>1</v>
          </cell>
        </row>
        <row r="186">
          <cell r="F186" t="str">
            <v>Rozměry v mm: </v>
          </cell>
          <cell r="G186" t="str">
            <v>600x700x870</v>
          </cell>
          <cell r="H186">
            <v>1</v>
          </cell>
        </row>
        <row r="187">
          <cell r="D187" t="str">
            <v>6.5.0</v>
          </cell>
          <cell r="E187" t="str">
            <v>P</v>
          </cell>
          <cell r="F187" t="str">
            <v>Změkčovač vody pro myčku </v>
          </cell>
          <cell r="H187">
            <v>1</v>
          </cell>
          <cell r="J187">
            <v>0</v>
          </cell>
          <cell r="K187">
            <v>20</v>
          </cell>
          <cell r="P187">
            <v>0</v>
          </cell>
          <cell r="Q187">
            <v>20</v>
          </cell>
        </row>
        <row r="188">
          <cell r="F188" t="str">
            <v>automatický, kabinetový s el. časovým řízením</v>
          </cell>
          <cell r="H188">
            <v>1</v>
          </cell>
        </row>
        <row r="189">
          <cell r="F189" t="str">
            <v>Typ: </v>
          </cell>
          <cell r="H189">
            <v>1</v>
          </cell>
        </row>
        <row r="190">
          <cell r="F190" t="str">
            <v>Rozměry v mm: </v>
          </cell>
          <cell r="G190" t="str">
            <v>500x600x550</v>
          </cell>
          <cell r="H190">
            <v>1</v>
          </cell>
        </row>
        <row r="191">
          <cell r="F191" t="str">
            <v>Příkon v kW: </v>
          </cell>
          <cell r="G191" t="str">
            <v>230V/0,5</v>
          </cell>
          <cell r="H191">
            <v>1</v>
          </cell>
        </row>
        <row r="192">
          <cell r="E192" t="str">
            <v>C</v>
          </cell>
          <cell r="F192" t="str">
            <v>C E L K E M</v>
          </cell>
          <cell r="G192" t="str">
            <v>Umývárna stolního nádobí 1NP</v>
          </cell>
          <cell r="J192">
            <v>0</v>
          </cell>
          <cell r="P192">
            <v>0</v>
          </cell>
        </row>
        <row r="193">
          <cell r="D193">
            <v>7</v>
          </cell>
          <cell r="F193" t="str">
            <v>Vedlejší náklady </v>
          </cell>
        </row>
        <row r="194">
          <cell r="D194" t="str">
            <v>7.1.0</v>
          </cell>
          <cell r="E194" t="str">
            <v>N20</v>
          </cell>
          <cell r="F194" t="str">
            <v>Montáž</v>
          </cell>
          <cell r="H194">
            <v>1</v>
          </cell>
          <cell r="J194">
            <v>0</v>
          </cell>
          <cell r="K194">
            <v>20</v>
          </cell>
          <cell r="P194">
            <v>0</v>
          </cell>
          <cell r="Q194">
            <v>20</v>
          </cell>
        </row>
        <row r="195">
          <cell r="D195" t="str">
            <v>7.2.0</v>
          </cell>
          <cell r="E195" t="str">
            <v>N20</v>
          </cell>
          <cell r="F195" t="str">
            <v>Doprava</v>
          </cell>
          <cell r="H195">
            <v>1</v>
          </cell>
          <cell r="J195">
            <v>0</v>
          </cell>
          <cell r="K195">
            <v>20</v>
          </cell>
          <cell r="P195">
            <v>0</v>
          </cell>
          <cell r="Q195">
            <v>20</v>
          </cell>
        </row>
        <row r="196">
          <cell r="E196" t="str">
            <v>C</v>
          </cell>
          <cell r="F196" t="str">
            <v>C E L K E M</v>
          </cell>
          <cell r="G196" t="str">
            <v>Vedlejší náklady </v>
          </cell>
          <cell r="J196">
            <v>0</v>
          </cell>
          <cell r="P196">
            <v>0</v>
          </cell>
        </row>
        <row r="199">
          <cell r="F199" t="str">
            <v>CELKEM ZA TECHNOLOGII BEZ DPH</v>
          </cell>
          <cell r="J199">
            <v>0</v>
          </cell>
        </row>
        <row r="200">
          <cell r="F200" t="str">
            <v>SLEVA NA TECHNOLOGII BEZ DPH</v>
          </cell>
          <cell r="J200">
            <v>0</v>
          </cell>
        </row>
        <row r="201">
          <cell r="F201" t="str">
            <v>MONTÁŽ,DOPRAVA,REVIZE</v>
          </cell>
          <cell r="J201">
            <v>0</v>
          </cell>
        </row>
        <row r="202">
          <cell r="F202" t="str">
            <v>CELKEM ZA DODÁVKU BEZ DPH</v>
          </cell>
          <cell r="J202">
            <v>0</v>
          </cell>
          <cell r="P202">
            <v>0</v>
          </cell>
        </row>
        <row r="204">
          <cell r="F204" t="str">
            <v>Rekapitulace DPH</v>
          </cell>
          <cell r="H204" t="str">
            <v>DPH
%</v>
          </cell>
          <cell r="I204" t="str">
            <v>DPH
Kč</v>
          </cell>
          <cell r="J204" t="str">
            <v>Celkem
bez DPH</v>
          </cell>
          <cell r="P204" t="str">
            <v>Celkem
bez DPH</v>
          </cell>
        </row>
        <row r="205">
          <cell r="H205" t="str">
            <v>N14</v>
          </cell>
          <cell r="J205">
            <v>0</v>
          </cell>
          <cell r="P205">
            <v>0</v>
          </cell>
        </row>
        <row r="206">
          <cell r="H206" t="str">
            <v>N20</v>
          </cell>
          <cell r="J206">
            <v>0</v>
          </cell>
          <cell r="P206">
            <v>0</v>
          </cell>
        </row>
        <row r="207">
          <cell r="H207" t="str">
            <v>S</v>
          </cell>
          <cell r="I207">
            <v>0</v>
          </cell>
          <cell r="J207">
            <v>0</v>
          </cell>
          <cell r="P207">
            <v>0</v>
          </cell>
        </row>
        <row r="208">
          <cell r="F208" t="str">
            <v> </v>
          </cell>
          <cell r="H208">
            <v>14</v>
          </cell>
          <cell r="I208">
            <v>0</v>
          </cell>
          <cell r="J208">
            <v>0</v>
          </cell>
          <cell r="P208">
            <v>0</v>
          </cell>
        </row>
        <row r="209">
          <cell r="H209">
            <v>20</v>
          </cell>
          <cell r="I209">
            <v>0</v>
          </cell>
          <cell r="J209">
            <v>0</v>
          </cell>
        </row>
        <row r="211">
          <cell r="F211" t="str">
            <v>CELKEM ZA DODÁVKU</v>
          </cell>
          <cell r="I211">
            <v>0</v>
          </cell>
          <cell r="J211">
            <v>0</v>
          </cell>
        </row>
        <row r="213">
          <cell r="F213" t="str">
            <v>CELKEM ZA DODÁVKU BEZ DPH</v>
          </cell>
          <cell r="J213">
            <v>0</v>
          </cell>
        </row>
        <row r="215">
          <cell r="F215" t="str">
            <v>CELKEM ZA DODÁVKU S DPH</v>
          </cell>
          <cell r="J21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ITUL "/>
      <sheetName val="1. Rekapitulace"/>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
      <sheetName val="Nabídka - titulní strana"/>
      <sheetName val="Položky nabídky"/>
      <sheetName val="Výpočet netto cen"/>
      <sheetName val="List1"/>
    </sheetNames>
    <sheetDataSet>
      <sheetData sheetId="3">
        <row r="7">
          <cell r="B7">
            <v>0</v>
          </cell>
        </row>
        <row r="11">
          <cell r="B11">
            <v>0</v>
          </cell>
        </row>
        <row r="12">
          <cell r="B12">
            <v>0</v>
          </cell>
        </row>
        <row r="13">
          <cell r="B13">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ormulář"/>
      <sheetName val="Předávací list"/>
      <sheetName val="Rekapitulace"/>
      <sheetName val="Nabídka"/>
      <sheetName val="Dodatek"/>
    </sheetNames>
    <sheetDataSet>
      <sheetData sheetId="0">
        <row r="2">
          <cell r="B2" t="str">
            <v>S P E C I F I K A C E   Z A Ř Í Z E N Í   </v>
          </cell>
        </row>
        <row r="3">
          <cell r="B3" t="str">
            <v>Víceúčelové zařízení sport.areálu Střelnice </v>
          </cell>
        </row>
        <row r="4">
          <cell r="B4">
            <v>20120190</v>
          </cell>
        </row>
        <row r="5">
          <cell r="B5" t="str">
            <v>FK  Jablonec o.s. Jablonec nad Nisou </v>
          </cell>
        </row>
        <row r="8">
          <cell r="B8" t="str">
            <v>A</v>
          </cell>
        </row>
        <row r="20">
          <cell r="B20">
            <v>41200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itul"/>
      <sheetName val="Příloh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plán kontrolních bodů"/>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ETAPA I. - Telefony"/>
      <sheetName val="ETAPA I. - STA"/>
      <sheetName val="ETAPA I. - Domácí telefony"/>
      <sheetName val="ETAPA I. - EPS"/>
      <sheetName val="ETAPA II. - Telefony"/>
      <sheetName val="Zemní práce (2)"/>
      <sheetName val="ETAPA II. - STA"/>
      <sheetName val="ETAPA II. - Domácí telefony"/>
      <sheetName val="ETAPA II. - EPS"/>
      <sheetName val="Přípojka slaboproudu"/>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řevody"/>
      <sheetName val="Kalkulace"/>
    </sheetNames>
    <sheetDataSet>
      <sheetData sheetId="0">
        <row r="4">
          <cell r="C4">
            <v>1</v>
          </cell>
        </row>
        <row r="5">
          <cell r="B5">
            <v>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utinová podlaha"/>
      <sheetName val="EPS"/>
      <sheetName val="EZS"/>
      <sheetName val="Slaboprúd"/>
      <sheetName val="VKS"/>
      <sheetName val="kabeláž"/>
      <sheetName val="elektrorozvody"/>
      <sheetName val="Rekapitulácia"/>
    </sheetNames>
    <sheetDataSet>
      <sheetData sheetId="2">
        <row r="2">
          <cell r="H2">
            <v>1.353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heetName val="Objekt A-EPS"/>
      <sheetName val="Objekt A-EZS"/>
      <sheetName val="Objekt A-DATA"/>
      <sheetName val="Objekt A-CCTV"/>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8">
          <cell r="A8" t="str">
            <v>12/173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utinová podlaha"/>
      <sheetName val="EPS"/>
      <sheetName val="EZS"/>
      <sheetName val="Slaboprúd"/>
      <sheetName val="VKS"/>
      <sheetName val="kabeláž"/>
      <sheetName val="elektrorozvody"/>
      <sheetName val="Rekapitulácia"/>
    </sheetNames>
    <sheetDataSet>
      <sheetData sheetId="2">
        <row r="2">
          <cell r="H2">
            <v>1.353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abídka Eurolu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7"/>
  <sheetViews>
    <sheetView tabSelected="1" view="pageBreakPreview" zoomScale="85" zoomScaleSheetLayoutView="85" zoomScalePageLayoutView="0" workbookViewId="0" topLeftCell="A1">
      <selection activeCell="D17" sqref="D17"/>
    </sheetView>
  </sheetViews>
  <sheetFormatPr defaultColWidth="9.00390625" defaultRowHeight="12.75"/>
  <cols>
    <col min="1" max="9" width="10.375" style="107" customWidth="1"/>
    <col min="10" max="16384" width="9.125" style="107" customWidth="1"/>
  </cols>
  <sheetData>
    <row r="1" s="2" customFormat="1" ht="13.5" customHeight="1">
      <c r="A1" s="1"/>
    </row>
    <row r="2" spans="1:9" s="3" customFormat="1" ht="44.25" customHeight="1">
      <c r="A2" s="215" t="s">
        <v>853</v>
      </c>
      <c r="B2" s="216"/>
      <c r="C2" s="216"/>
      <c r="D2" s="216"/>
      <c r="E2" s="216"/>
      <c r="F2" s="216"/>
      <c r="G2" s="216"/>
      <c r="H2" s="216"/>
      <c r="I2" s="216"/>
    </row>
    <row r="3" spans="1:9" s="3" customFormat="1" ht="45" customHeight="1">
      <c r="A3" s="215" t="s">
        <v>845</v>
      </c>
      <c r="B3" s="216"/>
      <c r="C3" s="216"/>
      <c r="D3" s="216"/>
      <c r="E3" s="216"/>
      <c r="F3" s="216"/>
      <c r="G3" s="216"/>
      <c r="H3" s="216"/>
      <c r="I3" s="216"/>
    </row>
    <row r="4" spans="1:9" s="78" customFormat="1" ht="3" customHeight="1">
      <c r="A4" s="217"/>
      <c r="B4" s="217"/>
      <c r="C4" s="217"/>
      <c r="D4" s="217"/>
      <c r="E4" s="217"/>
      <c r="F4" s="217"/>
      <c r="G4" s="217"/>
      <c r="H4" s="217"/>
      <c r="I4" s="217"/>
    </row>
    <row r="5" s="2" customFormat="1" ht="12.75"/>
    <row r="6" s="2" customFormat="1" ht="12.75"/>
    <row r="7" s="2" customFormat="1" ht="12.75" hidden="1"/>
    <row r="8" s="2" customFormat="1" ht="12.75" hidden="1"/>
    <row r="9" s="2" customFormat="1" ht="12.75" hidden="1"/>
    <row r="10" s="2" customFormat="1" ht="12.75" hidden="1"/>
    <row r="11" s="2" customFormat="1" ht="12.75" hidden="1"/>
    <row r="12" spans="1:9" s="3" customFormat="1" ht="24.75" customHeight="1">
      <c r="A12" s="218"/>
      <c r="B12" s="219"/>
      <c r="C12" s="219"/>
      <c r="D12" s="219"/>
      <c r="E12" s="219"/>
      <c r="F12" s="219"/>
      <c r="G12" s="219"/>
      <c r="H12" s="219"/>
      <c r="I12" s="219"/>
    </row>
    <row r="13" s="2" customFormat="1" ht="12.75"/>
    <row r="14" s="2" customFormat="1" ht="12.75"/>
    <row r="15" spans="1:9" s="2" customFormat="1" ht="36.75" customHeight="1">
      <c r="A15" s="220"/>
      <c r="B15" s="220"/>
      <c r="C15" s="220"/>
      <c r="D15" s="220"/>
      <c r="E15" s="220"/>
      <c r="F15" s="220"/>
      <c r="G15" s="220"/>
      <c r="H15" s="220"/>
      <c r="I15" s="220"/>
    </row>
    <row r="16" s="2" customFormat="1" ht="12.75"/>
    <row r="17" s="2" customFormat="1" ht="12.75"/>
    <row r="18" s="2" customFormat="1" ht="12.75"/>
    <row r="19" spans="1:9" s="2" customFormat="1" ht="15.75" customHeight="1">
      <c r="A19" s="221" t="s">
        <v>0</v>
      </c>
      <c r="B19" s="221"/>
      <c r="C19" s="221"/>
      <c r="D19" s="221"/>
      <c r="E19" s="221"/>
      <c r="F19" s="221"/>
      <c r="G19" s="221"/>
      <c r="H19" s="221"/>
      <c r="I19" s="221"/>
    </row>
    <row r="20" s="2" customFormat="1" ht="12.75"/>
    <row r="21" spans="1:17" s="80" customFormat="1" ht="30">
      <c r="A21" s="210" t="s">
        <v>846</v>
      </c>
      <c r="B21" s="210"/>
      <c r="C21" s="210"/>
      <c r="D21" s="210"/>
      <c r="E21" s="210"/>
      <c r="F21" s="210"/>
      <c r="G21" s="210"/>
      <c r="H21" s="210"/>
      <c r="I21" s="210"/>
      <c r="J21" s="79"/>
      <c r="K21" s="79"/>
      <c r="L21" s="79"/>
      <c r="M21" s="79"/>
      <c r="N21" s="79"/>
      <c r="O21" s="79"/>
      <c r="P21" s="79"/>
      <c r="Q21" s="79"/>
    </row>
    <row r="22" spans="1:9" s="81" customFormat="1" ht="27.75" customHeight="1">
      <c r="A22" s="211" t="s">
        <v>843</v>
      </c>
      <c r="B22" s="211"/>
      <c r="C22" s="211"/>
      <c r="D22" s="211"/>
      <c r="E22" s="211"/>
      <c r="F22" s="211"/>
      <c r="G22" s="211"/>
      <c r="H22" s="211"/>
      <c r="I22" s="211"/>
    </row>
    <row r="23" spans="1:9" s="2" customFormat="1" ht="17.25" hidden="1">
      <c r="A23" s="212"/>
      <c r="B23" s="212"/>
      <c r="C23" s="212"/>
      <c r="D23" s="212"/>
      <c r="E23" s="212"/>
      <c r="F23" s="212"/>
      <c r="G23" s="212"/>
      <c r="H23" s="212"/>
      <c r="I23" s="212"/>
    </row>
    <row r="24" spans="1:9" s="82" customFormat="1" ht="3.75" customHeight="1">
      <c r="A24" s="213" t="s">
        <v>1</v>
      </c>
      <c r="B24" s="213"/>
      <c r="C24" s="213"/>
      <c r="D24" s="213"/>
      <c r="E24" s="213"/>
      <c r="F24" s="213"/>
      <c r="G24" s="213"/>
      <c r="H24" s="213"/>
      <c r="I24" s="213"/>
    </row>
    <row r="25" spans="1:9" s="2" customFormat="1" ht="38.25" customHeight="1">
      <c r="A25" s="82"/>
      <c r="B25" s="82"/>
      <c r="C25" s="82"/>
      <c r="D25" s="82"/>
      <c r="E25" s="82"/>
      <c r="F25" s="82"/>
      <c r="G25" s="82"/>
      <c r="H25" s="82"/>
      <c r="I25" s="82"/>
    </row>
    <row r="26" s="2" customFormat="1" ht="33" customHeight="1"/>
    <row r="27" spans="1:9" s="2" customFormat="1" ht="27" customHeight="1" hidden="1">
      <c r="A27" s="208"/>
      <c r="B27" s="208"/>
      <c r="C27" s="208"/>
      <c r="D27" s="208"/>
      <c r="E27" s="208"/>
      <c r="F27" s="208"/>
      <c r="G27" s="208"/>
      <c r="H27" s="208"/>
      <c r="I27" s="208"/>
    </row>
    <row r="28" spans="2:8" s="83" customFormat="1" ht="22.5" customHeight="1">
      <c r="B28" s="84"/>
      <c r="C28" s="85"/>
      <c r="D28" s="86"/>
      <c r="E28" s="86"/>
      <c r="F28" s="86"/>
      <c r="G28" s="86"/>
      <c r="H28" s="86"/>
    </row>
    <row r="29" spans="2:8" s="83" customFormat="1" ht="21.75" customHeight="1">
      <c r="B29" s="84"/>
      <c r="C29" s="85"/>
      <c r="D29" s="86"/>
      <c r="E29" s="86"/>
      <c r="F29" s="86"/>
      <c r="G29" s="86"/>
      <c r="H29" s="86"/>
    </row>
    <row r="30" spans="2:8" s="87" customFormat="1" ht="21" customHeight="1">
      <c r="B30" s="88"/>
      <c r="C30" s="214"/>
      <c r="D30" s="214"/>
      <c r="E30" s="214"/>
      <c r="F30" s="214"/>
      <c r="G30" s="214"/>
      <c r="H30" s="214"/>
    </row>
    <row r="31" spans="2:9" s="2" customFormat="1" ht="45.75" customHeight="1">
      <c r="B31" s="89"/>
      <c r="C31" s="207"/>
      <c r="D31" s="207"/>
      <c r="E31" s="207"/>
      <c r="F31" s="207"/>
      <c r="G31" s="207"/>
      <c r="H31" s="207"/>
      <c r="I31" s="207"/>
    </row>
    <row r="32" spans="4:6" s="2" customFormat="1" ht="20.25">
      <c r="D32" s="208"/>
      <c r="E32" s="208"/>
      <c r="F32" s="208"/>
    </row>
    <row r="33" spans="2:9" s="2" customFormat="1" ht="15" customHeight="1">
      <c r="B33" s="89"/>
      <c r="C33" s="90"/>
      <c r="D33" s="90"/>
      <c r="E33" s="90"/>
      <c r="F33" s="90"/>
      <c r="G33" s="90"/>
      <c r="H33" s="90"/>
      <c r="I33" s="90"/>
    </row>
    <row r="34" s="2" customFormat="1" ht="12.75" customHeight="1" hidden="1"/>
    <row r="35" s="2" customFormat="1" ht="12.75" customHeight="1" hidden="1"/>
    <row r="36" s="2" customFormat="1" ht="12.75" customHeight="1" hidden="1"/>
    <row r="37" s="2" customFormat="1" ht="12.75" customHeight="1" hidden="1"/>
    <row r="38" spans="1:17" s="80" customFormat="1" ht="30" customHeight="1">
      <c r="A38" s="201" t="s">
        <v>847</v>
      </c>
      <c r="B38" s="201"/>
      <c r="C38" s="91"/>
      <c r="D38" s="92"/>
      <c r="E38" s="209"/>
      <c r="F38" s="209"/>
      <c r="G38" s="209"/>
      <c r="H38" s="209"/>
      <c r="I38" s="209"/>
      <c r="J38" s="79"/>
      <c r="K38" s="79"/>
      <c r="L38" s="79"/>
      <c r="M38" s="79"/>
      <c r="N38" s="79"/>
      <c r="O38" s="79"/>
      <c r="P38" s="79"/>
      <c r="Q38" s="79"/>
    </row>
    <row r="39" spans="1:17" s="80" customFormat="1" ht="30" customHeight="1">
      <c r="A39" s="201" t="s">
        <v>848</v>
      </c>
      <c r="B39" s="201"/>
      <c r="C39" s="91"/>
      <c r="D39" s="92"/>
      <c r="E39" s="203"/>
      <c r="F39" s="203"/>
      <c r="G39" s="203"/>
      <c r="H39" s="203"/>
      <c r="I39" s="203"/>
      <c r="J39" s="79"/>
      <c r="K39" s="79"/>
      <c r="L39" s="79"/>
      <c r="M39" s="79"/>
      <c r="N39" s="79"/>
      <c r="O39" s="79"/>
      <c r="P39" s="79"/>
      <c r="Q39" s="79"/>
    </row>
    <row r="40" spans="1:17" s="95" customFormat="1" ht="30" customHeight="1">
      <c r="A40" s="201" t="s">
        <v>849</v>
      </c>
      <c r="B40" s="201"/>
      <c r="C40" s="202"/>
      <c r="D40" s="93"/>
      <c r="E40" s="203"/>
      <c r="F40" s="203"/>
      <c r="G40" s="203"/>
      <c r="H40" s="203"/>
      <c r="I40" s="203"/>
      <c r="J40" s="94"/>
      <c r="K40" s="94"/>
      <c r="L40" s="94"/>
      <c r="M40" s="94"/>
      <c r="N40" s="94"/>
      <c r="O40" s="94"/>
      <c r="P40" s="94"/>
      <c r="Q40" s="94"/>
    </row>
    <row r="41" spans="1:17" s="98" customFormat="1" ht="30" customHeight="1">
      <c r="A41" s="201" t="s">
        <v>850</v>
      </c>
      <c r="B41" s="201"/>
      <c r="C41" s="201"/>
      <c r="D41" s="96"/>
      <c r="E41" s="203"/>
      <c r="F41" s="203"/>
      <c r="G41" s="203"/>
      <c r="H41" s="203"/>
      <c r="I41" s="203"/>
      <c r="J41" s="97"/>
      <c r="K41" s="97"/>
      <c r="L41" s="97"/>
      <c r="M41" s="97"/>
      <c r="N41" s="97"/>
      <c r="O41" s="97"/>
      <c r="P41" s="97"/>
      <c r="Q41" s="97"/>
    </row>
    <row r="42" spans="1:17" s="80" customFormat="1" ht="16.5" hidden="1">
      <c r="A42" s="99"/>
      <c r="B42" s="99"/>
      <c r="C42" s="99"/>
      <c r="D42" s="100"/>
      <c r="E42" s="100"/>
      <c r="F42" s="100"/>
      <c r="G42" s="100"/>
      <c r="H42" s="100"/>
      <c r="I42" s="100"/>
      <c r="J42" s="79"/>
      <c r="K42" s="79"/>
      <c r="L42" s="79"/>
      <c r="M42" s="79"/>
      <c r="N42" s="79"/>
      <c r="O42" s="79"/>
      <c r="P42" s="79"/>
      <c r="Q42" s="79"/>
    </row>
    <row r="43" spans="1:17" s="80" customFormat="1" ht="16.5" hidden="1">
      <c r="A43" s="99"/>
      <c r="B43" s="99"/>
      <c r="C43" s="99"/>
      <c r="D43" s="100"/>
      <c r="E43" s="100"/>
      <c r="F43" s="100"/>
      <c r="G43" s="100"/>
      <c r="H43" s="100"/>
      <c r="I43" s="100"/>
      <c r="J43" s="79"/>
      <c r="K43" s="79"/>
      <c r="L43" s="79"/>
      <c r="M43" s="79"/>
      <c r="N43" s="79"/>
      <c r="O43" s="79"/>
      <c r="P43" s="79"/>
      <c r="Q43" s="79"/>
    </row>
    <row r="44" spans="1:17" s="80" customFormat="1" ht="16.5" hidden="1">
      <c r="A44" s="99"/>
      <c r="B44" s="99"/>
      <c r="C44" s="99"/>
      <c r="D44" s="100"/>
      <c r="E44" s="100"/>
      <c r="F44" s="100"/>
      <c r="G44" s="100"/>
      <c r="H44" s="100"/>
      <c r="I44" s="100"/>
      <c r="J44" s="79"/>
      <c r="K44" s="79"/>
      <c r="L44" s="79"/>
      <c r="M44" s="79"/>
      <c r="N44" s="79"/>
      <c r="O44" s="79"/>
      <c r="P44" s="79"/>
      <c r="Q44" s="79"/>
    </row>
    <row r="45" spans="1:17" s="80" customFormat="1" ht="29.25" customHeight="1">
      <c r="A45" s="204"/>
      <c r="B45" s="204"/>
      <c r="C45" s="204"/>
      <c r="D45" s="204"/>
      <c r="E45" s="100"/>
      <c r="F45" s="205"/>
      <c r="G45" s="205"/>
      <c r="H45" s="206"/>
      <c r="I45" s="206"/>
      <c r="J45" s="79"/>
      <c r="K45" s="79"/>
      <c r="L45" s="79"/>
      <c r="M45" s="79"/>
      <c r="N45" s="79"/>
      <c r="O45" s="79"/>
      <c r="P45" s="79"/>
      <c r="Q45" s="79"/>
    </row>
    <row r="46" spans="1:17" s="80" customFormat="1" ht="15.75" customHeight="1">
      <c r="A46" s="198"/>
      <c r="B46" s="198"/>
      <c r="C46" s="101"/>
      <c r="D46" s="101"/>
      <c r="E46" s="101"/>
      <c r="F46" s="198"/>
      <c r="G46" s="198"/>
      <c r="H46" s="199"/>
      <c r="I46" s="199"/>
      <c r="J46" s="79"/>
      <c r="K46" s="79"/>
      <c r="L46" s="79"/>
      <c r="M46" s="79"/>
      <c r="N46" s="79"/>
      <c r="O46" s="79"/>
      <c r="P46" s="79"/>
      <c r="Q46" s="79"/>
    </row>
    <row r="47" spans="1:17" s="106" customFormat="1" ht="18" customHeight="1">
      <c r="A47" s="102" t="s">
        <v>851</v>
      </c>
      <c r="B47" s="102"/>
      <c r="C47" s="103"/>
      <c r="D47" s="104"/>
      <c r="E47" s="200" t="s">
        <v>852</v>
      </c>
      <c r="F47" s="200"/>
      <c r="G47" s="200"/>
      <c r="H47" s="104"/>
      <c r="I47" s="104"/>
      <c r="J47" s="105"/>
      <c r="K47" s="105"/>
      <c r="L47" s="105"/>
      <c r="M47" s="105"/>
      <c r="N47" s="105"/>
      <c r="O47" s="105"/>
      <c r="P47" s="105"/>
      <c r="Q47" s="105"/>
    </row>
  </sheetData>
  <sheetProtection/>
  <mergeCells count="29">
    <mergeCell ref="A2:I2"/>
    <mergeCell ref="A3:I3"/>
    <mergeCell ref="A4:I4"/>
    <mergeCell ref="A12:I12"/>
    <mergeCell ref="A15:I15"/>
    <mergeCell ref="A19:I19"/>
    <mergeCell ref="A21:I21"/>
    <mergeCell ref="A22:I22"/>
    <mergeCell ref="A23:I23"/>
    <mergeCell ref="A24:I24"/>
    <mergeCell ref="A27:I27"/>
    <mergeCell ref="C30:H30"/>
    <mergeCell ref="H45:I45"/>
    <mergeCell ref="C31:I31"/>
    <mergeCell ref="D32:F32"/>
    <mergeCell ref="A38:B38"/>
    <mergeCell ref="E38:I38"/>
    <mergeCell ref="A39:B39"/>
    <mergeCell ref="E39:I39"/>
    <mergeCell ref="A46:B46"/>
    <mergeCell ref="F46:G46"/>
    <mergeCell ref="H46:I46"/>
    <mergeCell ref="E47:G47"/>
    <mergeCell ref="A40:C40"/>
    <mergeCell ref="E40:I40"/>
    <mergeCell ref="A41:C41"/>
    <mergeCell ref="E41:I41"/>
    <mergeCell ref="A45:D45"/>
    <mergeCell ref="F45:G45"/>
  </mergeCells>
  <printOptions/>
  <pageMargins left="0.77" right="0.2" top="0.7874015748031497" bottom="0.4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17"/>
  <sheetViews>
    <sheetView showZeros="0" view="pageBreakPreview" zoomScale="85" zoomScaleSheetLayoutView="85" zoomScalePageLayoutView="0" workbookViewId="0" topLeftCell="A1">
      <selection activeCell="E4" sqref="E4"/>
    </sheetView>
  </sheetViews>
  <sheetFormatPr defaultColWidth="9.00390625" defaultRowHeight="12.75"/>
  <cols>
    <col min="1" max="1" width="1.25" style="108" customWidth="1"/>
    <col min="2" max="2" width="67.125" style="108" customWidth="1"/>
    <col min="3" max="3" width="24.125" style="109" customWidth="1"/>
    <col min="4" max="4" width="1.25" style="110" customWidth="1"/>
    <col min="5" max="5" width="9.875" style="110" bestFit="1" customWidth="1"/>
    <col min="6" max="14" width="9.125" style="108" customWidth="1"/>
    <col min="15" max="16384" width="9.125" style="4" customWidth="1"/>
  </cols>
  <sheetData>
    <row r="1" ht="4.5" customHeight="1" thickBot="1"/>
    <row r="2" spans="2:3" ht="90.75" customHeight="1" thickBot="1">
      <c r="B2" s="222" t="s">
        <v>8</v>
      </c>
      <c r="C2" s="223"/>
    </row>
    <row r="3" spans="1:14" s="6" customFormat="1" ht="42" customHeight="1" thickBot="1">
      <c r="A3" s="111"/>
      <c r="B3" s="224"/>
      <c r="C3" s="224"/>
      <c r="D3" s="112"/>
      <c r="E3" s="113"/>
      <c r="F3" s="113"/>
      <c r="G3" s="113"/>
      <c r="H3" s="113"/>
      <c r="I3" s="113"/>
      <c r="J3" s="113"/>
      <c r="K3" s="113"/>
      <c r="L3" s="113"/>
      <c r="M3" s="113"/>
      <c r="N3" s="113"/>
    </row>
    <row r="4" spans="2:3" ht="44.25" customHeight="1" thickBot="1">
      <c r="B4" s="114" t="s">
        <v>4</v>
      </c>
      <c r="C4" s="115">
        <f>SUBTOTAL(9,C6:C9)</f>
        <v>0</v>
      </c>
    </row>
    <row r="5" spans="2:3" ht="10.5" customHeight="1">
      <c r="B5" s="116"/>
      <c r="C5" s="117"/>
    </row>
    <row r="6" spans="1:14" s="7" customFormat="1" ht="25.5" customHeight="1">
      <c r="A6" s="118"/>
      <c r="B6" s="119" t="s">
        <v>5</v>
      </c>
      <c r="C6" s="120">
        <f>ARS!G271</f>
        <v>0</v>
      </c>
      <c r="D6" s="121"/>
      <c r="E6" s="121"/>
      <c r="F6" s="118"/>
      <c r="G6" s="118"/>
      <c r="H6" s="118"/>
      <c r="I6" s="118"/>
      <c r="J6" s="118"/>
      <c r="K6" s="118"/>
      <c r="L6" s="118"/>
      <c r="M6" s="118"/>
      <c r="N6" s="118"/>
    </row>
    <row r="7" spans="1:14" s="8" customFormat="1" ht="9.75" customHeight="1">
      <c r="A7" s="122"/>
      <c r="B7" s="123"/>
      <c r="C7" s="124"/>
      <c r="D7" s="125"/>
      <c r="E7" s="125"/>
      <c r="F7" s="122"/>
      <c r="G7" s="122"/>
      <c r="H7" s="122"/>
      <c r="I7" s="122"/>
      <c r="J7" s="122"/>
      <c r="K7" s="122"/>
      <c r="L7" s="122"/>
      <c r="M7" s="122"/>
      <c r="N7" s="122"/>
    </row>
    <row r="8" spans="1:14" s="8" customFormat="1" ht="9.75" customHeight="1">
      <c r="A8" s="122"/>
      <c r="B8" s="123"/>
      <c r="C8" s="124"/>
      <c r="D8" s="125"/>
      <c r="E8" s="125"/>
      <c r="F8" s="122"/>
      <c r="G8" s="122"/>
      <c r="H8" s="122"/>
      <c r="I8" s="122"/>
      <c r="J8" s="122"/>
      <c r="K8" s="122"/>
      <c r="L8" s="122"/>
      <c r="M8" s="122"/>
      <c r="N8" s="122"/>
    </row>
    <row r="9" spans="1:14" s="5" customFormat="1" ht="15" customHeight="1" thickBot="1">
      <c r="A9" s="108"/>
      <c r="B9" s="108"/>
      <c r="C9" s="109"/>
      <c r="D9" s="110"/>
      <c r="E9" s="110"/>
      <c r="F9" s="110"/>
      <c r="G9" s="110"/>
      <c r="H9" s="110"/>
      <c r="I9" s="110"/>
      <c r="J9" s="110"/>
      <c r="K9" s="110"/>
      <c r="L9" s="110"/>
      <c r="M9" s="110"/>
      <c r="N9" s="110"/>
    </row>
    <row r="10" spans="1:14" s="5" customFormat="1" ht="33" customHeight="1" thickBot="1">
      <c r="A10" s="108"/>
      <c r="B10" s="114" t="s">
        <v>6</v>
      </c>
      <c r="C10" s="115">
        <f>VRN!I7</f>
        <v>0</v>
      </c>
      <c r="D10" s="110"/>
      <c r="E10" s="110"/>
      <c r="F10" s="110"/>
      <c r="G10" s="110"/>
      <c r="H10" s="110"/>
      <c r="I10" s="110"/>
      <c r="J10" s="110"/>
      <c r="K10" s="110"/>
      <c r="L10" s="110"/>
      <c r="M10" s="110"/>
      <c r="N10" s="110"/>
    </row>
    <row r="11" spans="1:14" s="5" customFormat="1" ht="43.5" customHeight="1" thickBot="1">
      <c r="A11" s="108"/>
      <c r="B11" s="108"/>
      <c r="C11" s="109"/>
      <c r="D11" s="110"/>
      <c r="E11" s="110"/>
      <c r="F11" s="110"/>
      <c r="G11" s="110"/>
      <c r="H11" s="110"/>
      <c r="I11" s="110"/>
      <c r="J11" s="110"/>
      <c r="K11" s="110"/>
      <c r="L11" s="110"/>
      <c r="M11" s="110"/>
      <c r="N11" s="110"/>
    </row>
    <row r="12" spans="1:14" s="5" customFormat="1" ht="50.25" customHeight="1" thickBot="1">
      <c r="A12" s="108"/>
      <c r="B12" s="114" t="s">
        <v>11</v>
      </c>
      <c r="C12" s="115">
        <f>SUBTOTAL(9,C4:C11)</f>
        <v>0</v>
      </c>
      <c r="D12" s="110"/>
      <c r="E12" s="110"/>
      <c r="F12" s="110"/>
      <c r="G12" s="110"/>
      <c r="H12" s="110"/>
      <c r="I12" s="110"/>
      <c r="J12" s="110"/>
      <c r="K12" s="110"/>
      <c r="L12" s="110"/>
      <c r="M12" s="110"/>
      <c r="N12" s="110"/>
    </row>
    <row r="13" spans="1:14" s="5" customFormat="1" ht="27" customHeight="1">
      <c r="A13" s="108"/>
      <c r="B13" s="108"/>
      <c r="C13" s="109"/>
      <c r="D13" s="110"/>
      <c r="E13" s="110"/>
      <c r="F13" s="110"/>
      <c r="G13" s="110"/>
      <c r="H13" s="110"/>
      <c r="I13" s="110"/>
      <c r="J13" s="110"/>
      <c r="K13" s="110"/>
      <c r="L13" s="110"/>
      <c r="M13" s="110"/>
      <c r="N13" s="110"/>
    </row>
    <row r="14" spans="1:14" s="9" customFormat="1" ht="29.25" customHeight="1">
      <c r="A14" s="126"/>
      <c r="B14" s="127" t="s">
        <v>7</v>
      </c>
      <c r="C14" s="128">
        <f>C12*0.21</f>
        <v>0</v>
      </c>
      <c r="D14" s="126"/>
      <c r="E14" s="126"/>
      <c r="F14" s="126"/>
      <c r="G14" s="126"/>
      <c r="H14" s="126"/>
      <c r="I14" s="126"/>
      <c r="J14" s="126"/>
      <c r="K14" s="126"/>
      <c r="L14" s="126"/>
      <c r="M14" s="126"/>
      <c r="N14" s="126"/>
    </row>
    <row r="15" ht="27" customHeight="1" thickBot="1"/>
    <row r="16" spans="2:3" ht="60.75" customHeight="1" thickBot="1">
      <c r="B16" s="129" t="s">
        <v>10</v>
      </c>
      <c r="C16" s="130">
        <f>SUBTOTAL(9,C4:C15)</f>
        <v>0</v>
      </c>
    </row>
    <row r="17" spans="1:14" s="5" customFormat="1" ht="27" customHeight="1">
      <c r="A17" s="110"/>
      <c r="B17" s="108"/>
      <c r="C17" s="109"/>
      <c r="D17" s="110"/>
      <c r="E17" s="110"/>
      <c r="F17" s="110"/>
      <c r="G17" s="110"/>
      <c r="H17" s="110"/>
      <c r="I17" s="110"/>
      <c r="J17" s="110"/>
      <c r="K17" s="110"/>
      <c r="L17" s="110"/>
      <c r="M17" s="110"/>
      <c r="N17" s="110"/>
    </row>
  </sheetData>
  <sheetProtection password="DEB0" sheet="1"/>
  <mergeCells count="2">
    <mergeCell ref="B2:C2"/>
    <mergeCell ref="B3:C3"/>
  </mergeCells>
  <printOptions horizontalCentered="1"/>
  <pageMargins left="0.77" right="0.15748031496062992" top="1.42"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271"/>
  <sheetViews>
    <sheetView showGridLines="0" view="pageBreakPreview" zoomScaleSheetLayoutView="100" zoomScalePageLayoutView="0" workbookViewId="0" topLeftCell="A1">
      <pane ySplit="8" topLeftCell="A9" activePane="bottomLeft" state="frozen"/>
      <selection pane="topLeft" activeCell="A3" sqref="A3:I3"/>
      <selection pane="bottomLeft" activeCell="F17" sqref="F17"/>
    </sheetView>
  </sheetViews>
  <sheetFormatPr defaultColWidth="9.00390625" defaultRowHeight="11.25" customHeight="1"/>
  <cols>
    <col min="1" max="1" width="5.625" style="31" customWidth="1"/>
    <col min="2" max="2" width="12.75390625" style="31" customWidth="1"/>
    <col min="3" max="3" width="55.625" style="31" customWidth="1"/>
    <col min="4" max="4" width="4.75390625" style="31" customWidth="1"/>
    <col min="5" max="5" width="9.875" style="31" customWidth="1"/>
    <col min="6" max="6" width="9.75390625" style="193" customWidth="1"/>
    <col min="7" max="7" width="13.625" style="31" customWidth="1"/>
    <col min="8" max="8" width="10.625" style="31" hidden="1" customWidth="1"/>
    <col min="9" max="9" width="10.875" style="31" hidden="1" customWidth="1"/>
    <col min="10" max="10" width="9.75390625" style="31" hidden="1" customWidth="1"/>
    <col min="11" max="11" width="11.625" style="31" hidden="1" customWidth="1"/>
    <col min="12" max="12" width="7.00390625" style="31" hidden="1" customWidth="1"/>
    <col min="13" max="13" width="7.25390625" style="31" hidden="1" customWidth="1"/>
    <col min="14" max="16" width="9.125" style="31" hidden="1" customWidth="1"/>
    <col min="17" max="17" width="0" style="31" hidden="1" customWidth="1"/>
    <col min="18" max="16384" width="9.125" style="31" customWidth="1"/>
  </cols>
  <sheetData>
    <row r="1" spans="1:17" ht="18" customHeight="1">
      <c r="A1" s="28" t="s">
        <v>82</v>
      </c>
      <c r="B1" s="29"/>
      <c r="C1" s="29"/>
      <c r="D1" s="29"/>
      <c r="E1" s="29"/>
      <c r="F1" s="184"/>
      <c r="G1" s="29"/>
      <c r="H1" s="29"/>
      <c r="I1" s="29"/>
      <c r="J1" s="29"/>
      <c r="K1" s="29"/>
      <c r="L1" s="30"/>
      <c r="M1" s="30"/>
      <c r="N1" s="29"/>
      <c r="O1" s="29"/>
      <c r="P1" s="29"/>
      <c r="Q1" s="29"/>
    </row>
    <row r="2" spans="1:17" ht="11.25" customHeight="1">
      <c r="A2" s="32" t="s">
        <v>148</v>
      </c>
      <c r="B2" s="33" t="s">
        <v>842</v>
      </c>
      <c r="C2" s="33"/>
      <c r="D2" s="33"/>
      <c r="E2" s="33"/>
      <c r="F2" s="185"/>
      <c r="G2" s="33"/>
      <c r="H2" s="33"/>
      <c r="I2" s="33"/>
      <c r="J2" s="29"/>
      <c r="K2" s="29"/>
      <c r="L2" s="30"/>
      <c r="M2" s="30"/>
      <c r="N2" s="29"/>
      <c r="O2" s="29"/>
      <c r="P2" s="29"/>
      <c r="Q2" s="29"/>
    </row>
    <row r="3" spans="1:17" ht="11.25" customHeight="1">
      <c r="A3" s="32" t="s">
        <v>149</v>
      </c>
      <c r="B3" s="33" t="s">
        <v>844</v>
      </c>
      <c r="C3" s="33"/>
      <c r="D3" s="33"/>
      <c r="E3" s="33"/>
      <c r="F3" s="185"/>
      <c r="G3" s="33"/>
      <c r="H3" s="33"/>
      <c r="I3" s="33"/>
      <c r="J3" s="29"/>
      <c r="K3" s="29"/>
      <c r="L3" s="30"/>
      <c r="M3" s="30"/>
      <c r="N3" s="29"/>
      <c r="O3" s="29"/>
      <c r="P3" s="29"/>
      <c r="Q3" s="29"/>
    </row>
    <row r="4" spans="1:17" ht="11.25" customHeight="1">
      <c r="A4" s="33" t="s">
        <v>87</v>
      </c>
      <c r="B4" s="33" t="s">
        <v>150</v>
      </c>
      <c r="C4" s="33"/>
      <c r="D4" s="33"/>
      <c r="E4" s="33"/>
      <c r="F4" s="185"/>
      <c r="G4" s="33"/>
      <c r="H4" s="33"/>
      <c r="I4" s="33"/>
      <c r="J4" s="29"/>
      <c r="K4" s="29"/>
      <c r="L4" s="30"/>
      <c r="M4" s="30"/>
      <c r="N4" s="29"/>
      <c r="O4" s="29"/>
      <c r="P4" s="29"/>
      <c r="Q4" s="29"/>
    </row>
    <row r="5" spans="1:17" ht="5.25" customHeight="1">
      <c r="A5" s="29"/>
      <c r="B5" s="29"/>
      <c r="C5" s="29"/>
      <c r="D5" s="29"/>
      <c r="E5" s="29"/>
      <c r="F5" s="184"/>
      <c r="G5" s="29"/>
      <c r="H5" s="29"/>
      <c r="I5" s="29"/>
      <c r="J5" s="29"/>
      <c r="K5" s="29"/>
      <c r="L5" s="30"/>
      <c r="M5" s="30"/>
      <c r="N5" s="29"/>
      <c r="O5" s="29"/>
      <c r="P5" s="29"/>
      <c r="Q5" s="29"/>
    </row>
    <row r="6" spans="1:18" ht="21.75" customHeight="1">
      <c r="A6" s="34" t="s">
        <v>151</v>
      </c>
      <c r="B6" s="35" t="s">
        <v>152</v>
      </c>
      <c r="C6" s="35" t="s">
        <v>16</v>
      </c>
      <c r="D6" s="35" t="s">
        <v>9</v>
      </c>
      <c r="E6" s="35" t="s">
        <v>153</v>
      </c>
      <c r="F6" s="186" t="s">
        <v>154</v>
      </c>
      <c r="G6" s="35" t="s">
        <v>12</v>
      </c>
      <c r="H6" s="35" t="s">
        <v>155</v>
      </c>
      <c r="I6" s="35" t="s">
        <v>156</v>
      </c>
      <c r="J6" s="35" t="s">
        <v>157</v>
      </c>
      <c r="K6" s="35" t="s">
        <v>158</v>
      </c>
      <c r="L6" s="36" t="s">
        <v>159</v>
      </c>
      <c r="M6" s="37" t="s">
        <v>160</v>
      </c>
      <c r="N6" s="35"/>
      <c r="O6" s="35"/>
      <c r="P6" s="35"/>
      <c r="Q6" s="38" t="s">
        <v>161</v>
      </c>
      <c r="R6" s="39"/>
    </row>
    <row r="7" spans="1:18" ht="11.25" customHeight="1">
      <c r="A7" s="40">
        <v>1</v>
      </c>
      <c r="B7" s="41">
        <v>4</v>
      </c>
      <c r="C7" s="41">
        <v>5</v>
      </c>
      <c r="D7" s="41">
        <v>6</v>
      </c>
      <c r="E7" s="41">
        <v>7</v>
      </c>
      <c r="F7" s="187">
        <v>8</v>
      </c>
      <c r="G7" s="41">
        <v>9</v>
      </c>
      <c r="H7" s="41"/>
      <c r="I7" s="41"/>
      <c r="J7" s="41"/>
      <c r="K7" s="41"/>
      <c r="L7" s="42">
        <v>11</v>
      </c>
      <c r="M7" s="43">
        <v>12</v>
      </c>
      <c r="N7" s="41"/>
      <c r="O7" s="41"/>
      <c r="P7" s="41"/>
      <c r="Q7" s="44">
        <v>11</v>
      </c>
      <c r="R7" s="39"/>
    </row>
    <row r="8" spans="1:17" ht="3.75" customHeight="1">
      <c r="A8" s="29"/>
      <c r="B8" s="29"/>
      <c r="C8" s="29"/>
      <c r="D8" s="29"/>
      <c r="E8" s="29"/>
      <c r="F8" s="184"/>
      <c r="G8" s="29"/>
      <c r="H8" s="29"/>
      <c r="I8" s="29"/>
      <c r="J8" s="29"/>
      <c r="K8" s="29"/>
      <c r="L8" s="30"/>
      <c r="M8" s="45"/>
      <c r="N8" s="29"/>
      <c r="O8" s="29"/>
      <c r="P8" s="29"/>
      <c r="Q8" s="29"/>
    </row>
    <row r="9" spans="1:13" s="49" customFormat="1" ht="12.75" customHeight="1">
      <c r="A9" s="46"/>
      <c r="B9" s="46" t="s">
        <v>162</v>
      </c>
      <c r="C9" s="46" t="s">
        <v>163</v>
      </c>
      <c r="D9" s="46"/>
      <c r="E9" s="46"/>
      <c r="F9" s="188"/>
      <c r="G9" s="47">
        <f>G10+G17+G19+G22+G25+G62+G103+G112</f>
        <v>0</v>
      </c>
      <c r="H9" s="46"/>
      <c r="I9" s="48">
        <f>I10+I17+I19+I22+I25+I62+I103+I112</f>
        <v>127.59646128000001</v>
      </c>
      <c r="J9" s="46"/>
      <c r="K9" s="48">
        <f>K10+K17+K19+K22+K25+K62+K103+K112</f>
        <v>114.937973</v>
      </c>
      <c r="M9" s="50" t="s">
        <v>88</v>
      </c>
    </row>
    <row r="10" spans="2:13" s="49" customFormat="1" ht="12.75" customHeight="1">
      <c r="B10" s="51" t="s">
        <v>18</v>
      </c>
      <c r="C10" s="51" t="s">
        <v>164</v>
      </c>
      <c r="F10" s="189"/>
      <c r="G10" s="52">
        <f>SUM(G11:G16)</f>
        <v>0</v>
      </c>
      <c r="I10" s="53">
        <f>SUM(I11:I16)</f>
        <v>0</v>
      </c>
      <c r="K10" s="53">
        <f>SUM(K11:K16)</f>
        <v>7.48935</v>
      </c>
      <c r="M10" s="51" t="s">
        <v>18</v>
      </c>
    </row>
    <row r="11" spans="1:13" s="57" customFormat="1" ht="13.5" customHeight="1">
      <c r="A11" s="68" t="s">
        <v>18</v>
      </c>
      <c r="B11" s="76" t="s">
        <v>166</v>
      </c>
      <c r="C11" s="69" t="s">
        <v>167</v>
      </c>
      <c r="D11" s="68" t="s">
        <v>89</v>
      </c>
      <c r="E11" s="70">
        <v>29.37</v>
      </c>
      <c r="F11" s="190"/>
      <c r="G11" s="71">
        <f aca="true" t="shared" si="0" ref="G11:G16">ROUND(E11*F11,2)</f>
        <v>0</v>
      </c>
      <c r="H11" s="55">
        <v>0</v>
      </c>
      <c r="I11" s="54">
        <f aca="true" t="shared" si="1" ref="I11:I16">E11*H11</f>
        <v>0</v>
      </c>
      <c r="J11" s="55">
        <v>0.255</v>
      </c>
      <c r="K11" s="54">
        <f aca="true" t="shared" si="2" ref="K11:K16">E11*J11</f>
        <v>7.48935</v>
      </c>
      <c r="L11" s="56">
        <v>4</v>
      </c>
      <c r="M11" s="57" t="s">
        <v>20</v>
      </c>
    </row>
    <row r="12" spans="1:13" s="57" customFormat="1" ht="13.5" customHeight="1">
      <c r="A12" s="68" t="s">
        <v>20</v>
      </c>
      <c r="B12" s="76" t="s">
        <v>168</v>
      </c>
      <c r="C12" s="69" t="s">
        <v>169</v>
      </c>
      <c r="D12" s="68" t="s">
        <v>91</v>
      </c>
      <c r="E12" s="70">
        <v>11.748</v>
      </c>
      <c r="F12" s="190"/>
      <c r="G12" s="71">
        <f t="shared" si="0"/>
        <v>0</v>
      </c>
      <c r="H12" s="55">
        <v>0</v>
      </c>
      <c r="I12" s="54">
        <f t="shared" si="1"/>
        <v>0</v>
      </c>
      <c r="J12" s="55">
        <v>0</v>
      </c>
      <c r="K12" s="54">
        <f t="shared" si="2"/>
        <v>0</v>
      </c>
      <c r="L12" s="56">
        <v>4</v>
      </c>
      <c r="M12" s="57" t="s">
        <v>20</v>
      </c>
    </row>
    <row r="13" spans="1:13" s="57" customFormat="1" ht="13.5" customHeight="1">
      <c r="A13" s="68" t="s">
        <v>92</v>
      </c>
      <c r="B13" s="76" t="s">
        <v>170</v>
      </c>
      <c r="C13" s="69" t="s">
        <v>171</v>
      </c>
      <c r="D13" s="68" t="s">
        <v>91</v>
      </c>
      <c r="E13" s="70">
        <v>3.289</v>
      </c>
      <c r="F13" s="190"/>
      <c r="G13" s="71">
        <f t="shared" si="0"/>
        <v>0</v>
      </c>
      <c r="H13" s="55">
        <v>0</v>
      </c>
      <c r="I13" s="54">
        <f t="shared" si="1"/>
        <v>0</v>
      </c>
      <c r="J13" s="55">
        <v>0</v>
      </c>
      <c r="K13" s="54">
        <f t="shared" si="2"/>
        <v>0</v>
      </c>
      <c r="L13" s="56">
        <v>4</v>
      </c>
      <c r="M13" s="57" t="s">
        <v>20</v>
      </c>
    </row>
    <row r="14" spans="1:13" s="57" customFormat="1" ht="13.5" customHeight="1">
      <c r="A14" s="68" t="s">
        <v>90</v>
      </c>
      <c r="B14" s="76" t="s">
        <v>172</v>
      </c>
      <c r="C14" s="69" t="s">
        <v>173</v>
      </c>
      <c r="D14" s="68" t="s">
        <v>91</v>
      </c>
      <c r="E14" s="70">
        <v>3.289</v>
      </c>
      <c r="F14" s="190"/>
      <c r="G14" s="71">
        <f t="shared" si="0"/>
        <v>0</v>
      </c>
      <c r="H14" s="55">
        <v>0</v>
      </c>
      <c r="I14" s="54">
        <f t="shared" si="1"/>
        <v>0</v>
      </c>
      <c r="J14" s="55">
        <v>0</v>
      </c>
      <c r="K14" s="54">
        <f t="shared" si="2"/>
        <v>0</v>
      </c>
      <c r="L14" s="56">
        <v>4</v>
      </c>
      <c r="M14" s="57" t="s">
        <v>20</v>
      </c>
    </row>
    <row r="15" spans="1:13" s="57" customFormat="1" ht="13.5" customHeight="1">
      <c r="A15" s="68" t="s">
        <v>21</v>
      </c>
      <c r="B15" s="76" t="s">
        <v>174</v>
      </c>
      <c r="C15" s="69" t="s">
        <v>175</v>
      </c>
      <c r="D15" s="68" t="s">
        <v>114</v>
      </c>
      <c r="E15" s="70">
        <v>5.92</v>
      </c>
      <c r="F15" s="190"/>
      <c r="G15" s="71">
        <f t="shared" si="0"/>
        <v>0</v>
      </c>
      <c r="H15" s="55">
        <v>0</v>
      </c>
      <c r="I15" s="54">
        <f t="shared" si="1"/>
        <v>0</v>
      </c>
      <c r="J15" s="55">
        <v>0</v>
      </c>
      <c r="K15" s="54">
        <f t="shared" si="2"/>
        <v>0</v>
      </c>
      <c r="L15" s="56">
        <v>4</v>
      </c>
      <c r="M15" s="57" t="s">
        <v>20</v>
      </c>
    </row>
    <row r="16" spans="1:13" s="57" customFormat="1" ht="13.5" customHeight="1">
      <c r="A16" s="68" t="s">
        <v>93</v>
      </c>
      <c r="B16" s="76" t="s">
        <v>176</v>
      </c>
      <c r="C16" s="69" t="s">
        <v>177</v>
      </c>
      <c r="D16" s="68" t="s">
        <v>91</v>
      </c>
      <c r="E16" s="70">
        <v>8.459</v>
      </c>
      <c r="F16" s="190"/>
      <c r="G16" s="71">
        <f t="shared" si="0"/>
        <v>0</v>
      </c>
      <c r="H16" s="55">
        <v>0</v>
      </c>
      <c r="I16" s="54">
        <f t="shared" si="1"/>
        <v>0</v>
      </c>
      <c r="J16" s="55">
        <v>0</v>
      </c>
      <c r="K16" s="54">
        <f t="shared" si="2"/>
        <v>0</v>
      </c>
      <c r="L16" s="56">
        <v>4</v>
      </c>
      <c r="M16" s="57" t="s">
        <v>20</v>
      </c>
    </row>
    <row r="17" spans="2:13" s="49" customFormat="1" ht="12.75" customHeight="1">
      <c r="B17" s="51" t="s">
        <v>92</v>
      </c>
      <c r="C17" s="51" t="s">
        <v>178</v>
      </c>
      <c r="F17" s="189"/>
      <c r="G17" s="52">
        <f>G18</f>
        <v>0</v>
      </c>
      <c r="I17" s="53">
        <f>I18</f>
        <v>0.5065092</v>
      </c>
      <c r="K17" s="53">
        <f>K18</f>
        <v>0</v>
      </c>
      <c r="M17" s="51" t="s">
        <v>18</v>
      </c>
    </row>
    <row r="18" spans="1:13" s="57" customFormat="1" ht="24" customHeight="1">
      <c r="A18" s="68" t="s">
        <v>94</v>
      </c>
      <c r="B18" s="76" t="s">
        <v>179</v>
      </c>
      <c r="C18" s="69" t="s">
        <v>180</v>
      </c>
      <c r="D18" s="68" t="s">
        <v>89</v>
      </c>
      <c r="E18" s="70">
        <v>4.86</v>
      </c>
      <c r="F18" s="190"/>
      <c r="G18" s="71">
        <f>ROUND(E18*F18,2)</f>
        <v>0</v>
      </c>
      <c r="H18" s="55">
        <v>0.10422</v>
      </c>
      <c r="I18" s="54">
        <f>E18*H18</f>
        <v>0.5065092</v>
      </c>
      <c r="J18" s="55">
        <v>0</v>
      </c>
      <c r="K18" s="54">
        <f>E18*J18</f>
        <v>0</v>
      </c>
      <c r="L18" s="56">
        <v>4</v>
      </c>
      <c r="M18" s="57" t="s">
        <v>20</v>
      </c>
    </row>
    <row r="19" spans="2:13" s="49" customFormat="1" ht="12.75" customHeight="1">
      <c r="B19" s="51" t="s">
        <v>90</v>
      </c>
      <c r="C19" s="51" t="s">
        <v>181</v>
      </c>
      <c r="F19" s="189"/>
      <c r="G19" s="52">
        <f>SUM(G20:G21)</f>
        <v>0</v>
      </c>
      <c r="I19" s="53">
        <f>SUM(I20:I21)</f>
        <v>0.48</v>
      </c>
      <c r="K19" s="53">
        <f>SUM(K20:K21)</f>
        <v>0</v>
      </c>
      <c r="M19" s="51" t="s">
        <v>18</v>
      </c>
    </row>
    <row r="20" spans="1:13" s="57" customFormat="1" ht="24" customHeight="1">
      <c r="A20" s="68" t="s">
        <v>95</v>
      </c>
      <c r="B20" s="76" t="s">
        <v>182</v>
      </c>
      <c r="C20" s="69" t="s">
        <v>183</v>
      </c>
      <c r="D20" s="68" t="s">
        <v>89</v>
      </c>
      <c r="E20" s="70">
        <v>2.25</v>
      </c>
      <c r="F20" s="190"/>
      <c r="G20" s="71">
        <f>ROUND(E20*F20,2)</f>
        <v>0</v>
      </c>
      <c r="H20" s="55">
        <v>0.2</v>
      </c>
      <c r="I20" s="54">
        <f>E20*H20</f>
        <v>0.45</v>
      </c>
      <c r="J20" s="55">
        <v>0</v>
      </c>
      <c r="K20" s="54">
        <f>E20*J20</f>
        <v>0</v>
      </c>
      <c r="L20" s="56">
        <v>4</v>
      </c>
      <c r="M20" s="57" t="s">
        <v>20</v>
      </c>
    </row>
    <row r="21" spans="1:13" s="57" customFormat="1" ht="13.5" customHeight="1">
      <c r="A21" s="68" t="s">
        <v>96</v>
      </c>
      <c r="B21" s="76" t="s">
        <v>184</v>
      </c>
      <c r="C21" s="69" t="s">
        <v>185</v>
      </c>
      <c r="D21" s="68" t="s">
        <v>99</v>
      </c>
      <c r="E21" s="70">
        <v>3</v>
      </c>
      <c r="F21" s="190"/>
      <c r="G21" s="71">
        <f>ROUND(E21*F21,2)</f>
        <v>0</v>
      </c>
      <c r="H21" s="55">
        <v>0.01</v>
      </c>
      <c r="I21" s="54">
        <f>E21*H21</f>
        <v>0.03</v>
      </c>
      <c r="J21" s="55">
        <v>0</v>
      </c>
      <c r="K21" s="54">
        <f>E21*J21</f>
        <v>0</v>
      </c>
      <c r="L21" s="56">
        <v>4</v>
      </c>
      <c r="M21" s="57" t="s">
        <v>20</v>
      </c>
    </row>
    <row r="22" spans="2:13" s="49" customFormat="1" ht="12.75" customHeight="1">
      <c r="B22" s="51" t="s">
        <v>21</v>
      </c>
      <c r="C22" s="51" t="s">
        <v>186</v>
      </c>
      <c r="F22" s="189"/>
      <c r="G22" s="52">
        <f>SUM(G23:G24)</f>
        <v>0</v>
      </c>
      <c r="I22" s="53">
        <f>SUM(I23:I24)</f>
        <v>7.938765000000001</v>
      </c>
      <c r="K22" s="53">
        <f>SUM(K23:K24)</f>
        <v>0</v>
      </c>
      <c r="M22" s="51" t="s">
        <v>18</v>
      </c>
    </row>
    <row r="23" spans="1:13" s="57" customFormat="1" ht="24" customHeight="1">
      <c r="A23" s="68" t="s">
        <v>97</v>
      </c>
      <c r="B23" s="76" t="s">
        <v>187</v>
      </c>
      <c r="C23" s="69" t="s">
        <v>188</v>
      </c>
      <c r="D23" s="68" t="s">
        <v>89</v>
      </c>
      <c r="E23" s="70">
        <v>29.37</v>
      </c>
      <c r="F23" s="190"/>
      <c r="G23" s="71">
        <f>ROUND(E23*F23,2)</f>
        <v>0</v>
      </c>
      <c r="H23" s="55">
        <v>0.1461</v>
      </c>
      <c r="I23" s="54">
        <f>E23*H23</f>
        <v>4.290957000000001</v>
      </c>
      <c r="J23" s="55">
        <v>0</v>
      </c>
      <c r="K23" s="54">
        <f>E23*J23</f>
        <v>0</v>
      </c>
      <c r="L23" s="56">
        <v>4</v>
      </c>
      <c r="M23" s="57" t="s">
        <v>20</v>
      </c>
    </row>
    <row r="24" spans="1:13" s="57" customFormat="1" ht="13.5" customHeight="1">
      <c r="A24" s="72" t="s">
        <v>98</v>
      </c>
      <c r="B24" s="77" t="s">
        <v>189</v>
      </c>
      <c r="C24" s="73" t="s">
        <v>190</v>
      </c>
      <c r="D24" s="72" t="s">
        <v>89</v>
      </c>
      <c r="E24" s="74">
        <v>33.776</v>
      </c>
      <c r="F24" s="191"/>
      <c r="G24" s="75">
        <f>ROUND(E24*F24,2)</f>
        <v>0</v>
      </c>
      <c r="H24" s="59">
        <v>0.108</v>
      </c>
      <c r="I24" s="58">
        <f>E24*H24</f>
        <v>3.6478080000000004</v>
      </c>
      <c r="J24" s="59">
        <v>0</v>
      </c>
      <c r="K24" s="58">
        <f>E24*J24</f>
        <v>0</v>
      </c>
      <c r="L24" s="60">
        <v>8</v>
      </c>
      <c r="M24" s="61" t="s">
        <v>20</v>
      </c>
    </row>
    <row r="25" spans="2:13" s="49" customFormat="1" ht="12.75" customHeight="1">
      <c r="B25" s="51" t="s">
        <v>93</v>
      </c>
      <c r="C25" s="51" t="s">
        <v>191</v>
      </c>
      <c r="F25" s="189"/>
      <c r="G25" s="52">
        <f>SUM(G26:G61)</f>
        <v>0</v>
      </c>
      <c r="I25" s="53">
        <f>SUM(I26:I61)</f>
        <v>110.76773248</v>
      </c>
      <c r="K25" s="53">
        <f>SUM(K26:K61)</f>
        <v>0</v>
      </c>
      <c r="M25" s="51" t="s">
        <v>18</v>
      </c>
    </row>
    <row r="26" spans="1:13" s="57" customFormat="1" ht="24" customHeight="1">
      <c r="A26" s="68" t="s">
        <v>100</v>
      </c>
      <c r="B26" s="76" t="s">
        <v>192</v>
      </c>
      <c r="C26" s="69" t="s">
        <v>193</v>
      </c>
      <c r="D26" s="68" t="s">
        <v>89</v>
      </c>
      <c r="E26" s="70">
        <v>20</v>
      </c>
      <c r="F26" s="190"/>
      <c r="G26" s="71">
        <f aca="true" t="shared" si="3" ref="G26:G61">ROUND(E26*F26,2)</f>
        <v>0</v>
      </c>
      <c r="H26" s="55">
        <v>0.01838</v>
      </c>
      <c r="I26" s="54">
        <f aca="true" t="shared" si="4" ref="I26:I61">E26*H26</f>
        <v>0.36760000000000004</v>
      </c>
      <c r="J26" s="55">
        <v>0</v>
      </c>
      <c r="K26" s="54">
        <f aca="true" t="shared" si="5" ref="K26:K61">E26*J26</f>
        <v>0</v>
      </c>
      <c r="L26" s="56">
        <v>4</v>
      </c>
      <c r="M26" s="57" t="s">
        <v>20</v>
      </c>
    </row>
    <row r="27" spans="1:13" s="57" customFormat="1" ht="24" customHeight="1">
      <c r="A27" s="68" t="s">
        <v>101</v>
      </c>
      <c r="B27" s="76" t="s">
        <v>194</v>
      </c>
      <c r="C27" s="69" t="s">
        <v>195</v>
      </c>
      <c r="D27" s="68" t="s">
        <v>2</v>
      </c>
      <c r="E27" s="70">
        <v>1003.4</v>
      </c>
      <c r="F27" s="190"/>
      <c r="G27" s="71">
        <f t="shared" si="3"/>
        <v>0</v>
      </c>
      <c r="H27" s="55">
        <v>0.00334</v>
      </c>
      <c r="I27" s="54">
        <f t="shared" si="4"/>
        <v>3.351356</v>
      </c>
      <c r="J27" s="55">
        <v>0</v>
      </c>
      <c r="K27" s="54">
        <f t="shared" si="5"/>
        <v>0</v>
      </c>
      <c r="L27" s="56">
        <v>4</v>
      </c>
      <c r="M27" s="57" t="s">
        <v>20</v>
      </c>
    </row>
    <row r="28" spans="1:13" s="57" customFormat="1" ht="13.5" customHeight="1">
      <c r="A28" s="72" t="s">
        <v>102</v>
      </c>
      <c r="B28" s="77" t="s">
        <v>196</v>
      </c>
      <c r="C28" s="73" t="s">
        <v>197</v>
      </c>
      <c r="D28" s="72" t="s">
        <v>89</v>
      </c>
      <c r="E28" s="74">
        <v>128.263</v>
      </c>
      <c r="F28" s="191"/>
      <c r="G28" s="75">
        <f t="shared" si="3"/>
        <v>0</v>
      </c>
      <c r="H28" s="59">
        <v>0.0009</v>
      </c>
      <c r="I28" s="58">
        <f t="shared" si="4"/>
        <v>0.1154367</v>
      </c>
      <c r="J28" s="59">
        <v>0</v>
      </c>
      <c r="K28" s="58">
        <f t="shared" si="5"/>
        <v>0</v>
      </c>
      <c r="L28" s="60">
        <v>8</v>
      </c>
      <c r="M28" s="61" t="s">
        <v>20</v>
      </c>
    </row>
    <row r="29" spans="1:13" s="57" customFormat="1" ht="24" customHeight="1">
      <c r="A29" s="68" t="s">
        <v>104</v>
      </c>
      <c r="B29" s="76" t="s">
        <v>198</v>
      </c>
      <c r="C29" s="69" t="s">
        <v>199</v>
      </c>
      <c r="D29" s="68" t="s">
        <v>89</v>
      </c>
      <c r="E29" s="70">
        <v>2132.418</v>
      </c>
      <c r="F29" s="190"/>
      <c r="G29" s="71">
        <f t="shared" si="3"/>
        <v>0</v>
      </c>
      <c r="H29" s="55">
        <v>0.00944</v>
      </c>
      <c r="I29" s="54">
        <f t="shared" si="4"/>
        <v>20.13002592</v>
      </c>
      <c r="J29" s="55">
        <v>0</v>
      </c>
      <c r="K29" s="54">
        <f t="shared" si="5"/>
        <v>0</v>
      </c>
      <c r="L29" s="56">
        <v>4</v>
      </c>
      <c r="M29" s="57" t="s">
        <v>20</v>
      </c>
    </row>
    <row r="30" spans="1:13" s="57" customFormat="1" ht="13.5" customHeight="1">
      <c r="A30" s="72" t="s">
        <v>103</v>
      </c>
      <c r="B30" s="77" t="s">
        <v>200</v>
      </c>
      <c r="C30" s="73" t="s">
        <v>201</v>
      </c>
      <c r="D30" s="72" t="s">
        <v>89</v>
      </c>
      <c r="E30" s="74">
        <v>2132.441</v>
      </c>
      <c r="F30" s="191"/>
      <c r="G30" s="75">
        <f t="shared" si="3"/>
        <v>0</v>
      </c>
      <c r="H30" s="59">
        <v>0.0257</v>
      </c>
      <c r="I30" s="58">
        <f t="shared" si="4"/>
        <v>54.803733699999995</v>
      </c>
      <c r="J30" s="59">
        <v>0</v>
      </c>
      <c r="K30" s="58">
        <f t="shared" si="5"/>
        <v>0</v>
      </c>
      <c r="L30" s="60">
        <v>8</v>
      </c>
      <c r="M30" s="61" t="s">
        <v>20</v>
      </c>
    </row>
    <row r="31" spans="1:13" s="57" customFormat="1" ht="13.5" customHeight="1">
      <c r="A31" s="72" t="s">
        <v>105</v>
      </c>
      <c r="B31" s="77" t="s">
        <v>202</v>
      </c>
      <c r="C31" s="73" t="s">
        <v>203</v>
      </c>
      <c r="D31" s="72" t="s">
        <v>89</v>
      </c>
      <c r="E31" s="74">
        <v>42.626</v>
      </c>
      <c r="F31" s="191"/>
      <c r="G31" s="75">
        <f t="shared" si="3"/>
        <v>0</v>
      </c>
      <c r="H31" s="59">
        <v>0.0179</v>
      </c>
      <c r="I31" s="58">
        <f t="shared" si="4"/>
        <v>0.7630054</v>
      </c>
      <c r="J31" s="59">
        <v>0</v>
      </c>
      <c r="K31" s="58">
        <f t="shared" si="5"/>
        <v>0</v>
      </c>
      <c r="L31" s="60">
        <v>8</v>
      </c>
      <c r="M31" s="61" t="s">
        <v>20</v>
      </c>
    </row>
    <row r="32" spans="1:13" s="57" customFormat="1" ht="13.5" customHeight="1">
      <c r="A32" s="68" t="s">
        <v>106</v>
      </c>
      <c r="B32" s="76" t="s">
        <v>204</v>
      </c>
      <c r="C32" s="69" t="s">
        <v>205</v>
      </c>
      <c r="D32" s="68" t="s">
        <v>89</v>
      </c>
      <c r="E32" s="70">
        <v>42.498</v>
      </c>
      <c r="F32" s="190"/>
      <c r="G32" s="71">
        <f t="shared" si="3"/>
        <v>0</v>
      </c>
      <c r="H32" s="55">
        <v>0.0085</v>
      </c>
      <c r="I32" s="54">
        <f t="shared" si="4"/>
        <v>0.361233</v>
      </c>
      <c r="J32" s="55">
        <v>0</v>
      </c>
      <c r="K32" s="54">
        <f t="shared" si="5"/>
        <v>0</v>
      </c>
      <c r="L32" s="56">
        <v>4</v>
      </c>
      <c r="M32" s="57" t="s">
        <v>20</v>
      </c>
    </row>
    <row r="33" spans="1:13" s="57" customFormat="1" ht="13.5" customHeight="1">
      <c r="A33" s="72" t="s">
        <v>107</v>
      </c>
      <c r="B33" s="77" t="s">
        <v>206</v>
      </c>
      <c r="C33" s="73" t="s">
        <v>207</v>
      </c>
      <c r="D33" s="72" t="s">
        <v>89</v>
      </c>
      <c r="E33" s="74">
        <v>43.348</v>
      </c>
      <c r="F33" s="191"/>
      <c r="G33" s="75">
        <f t="shared" si="3"/>
        <v>0</v>
      </c>
      <c r="H33" s="59">
        <v>0.004</v>
      </c>
      <c r="I33" s="58">
        <f t="shared" si="4"/>
        <v>0.173392</v>
      </c>
      <c r="J33" s="59">
        <v>0</v>
      </c>
      <c r="K33" s="58">
        <f t="shared" si="5"/>
        <v>0</v>
      </c>
      <c r="L33" s="60">
        <v>32</v>
      </c>
      <c r="M33" s="61" t="s">
        <v>20</v>
      </c>
    </row>
    <row r="34" spans="1:13" s="57" customFormat="1" ht="13.5" customHeight="1">
      <c r="A34" s="68" t="s">
        <v>108</v>
      </c>
      <c r="B34" s="76" t="s">
        <v>208</v>
      </c>
      <c r="C34" s="69" t="s">
        <v>209</v>
      </c>
      <c r="D34" s="68" t="s">
        <v>89</v>
      </c>
      <c r="E34" s="70">
        <v>8.552</v>
      </c>
      <c r="F34" s="190"/>
      <c r="G34" s="71">
        <f t="shared" si="3"/>
        <v>0</v>
      </c>
      <c r="H34" s="55">
        <v>0.00832</v>
      </c>
      <c r="I34" s="54">
        <f t="shared" si="4"/>
        <v>0.07115263999999999</v>
      </c>
      <c r="J34" s="55">
        <v>0</v>
      </c>
      <c r="K34" s="54">
        <f t="shared" si="5"/>
        <v>0</v>
      </c>
      <c r="L34" s="56">
        <v>4</v>
      </c>
      <c r="M34" s="57" t="s">
        <v>20</v>
      </c>
    </row>
    <row r="35" spans="1:13" s="57" customFormat="1" ht="13.5" customHeight="1">
      <c r="A35" s="72" t="s">
        <v>110</v>
      </c>
      <c r="B35" s="77" t="s">
        <v>210</v>
      </c>
      <c r="C35" s="73" t="s">
        <v>211</v>
      </c>
      <c r="D35" s="72" t="s">
        <v>89</v>
      </c>
      <c r="E35" s="74">
        <v>8.723</v>
      </c>
      <c r="F35" s="191"/>
      <c r="G35" s="75">
        <f t="shared" si="3"/>
        <v>0</v>
      </c>
      <c r="H35" s="59">
        <v>0.004</v>
      </c>
      <c r="I35" s="58">
        <f t="shared" si="4"/>
        <v>0.034892000000000006</v>
      </c>
      <c r="J35" s="59">
        <v>0</v>
      </c>
      <c r="K35" s="58">
        <f t="shared" si="5"/>
        <v>0</v>
      </c>
      <c r="L35" s="60">
        <v>32</v>
      </c>
      <c r="M35" s="61" t="s">
        <v>20</v>
      </c>
    </row>
    <row r="36" spans="1:13" s="57" customFormat="1" ht="13.5" customHeight="1">
      <c r="A36" s="68" t="s">
        <v>111</v>
      </c>
      <c r="B36" s="76" t="s">
        <v>212</v>
      </c>
      <c r="C36" s="69" t="s">
        <v>213</v>
      </c>
      <c r="D36" s="68" t="s">
        <v>2</v>
      </c>
      <c r="E36" s="70">
        <v>67.63</v>
      </c>
      <c r="F36" s="190"/>
      <c r="G36" s="71">
        <f t="shared" si="3"/>
        <v>0</v>
      </c>
      <c r="H36" s="55">
        <v>6E-05</v>
      </c>
      <c r="I36" s="54">
        <f t="shared" si="4"/>
        <v>0.004057799999999999</v>
      </c>
      <c r="J36" s="55">
        <v>0</v>
      </c>
      <c r="K36" s="54">
        <f t="shared" si="5"/>
        <v>0</v>
      </c>
      <c r="L36" s="56">
        <v>4</v>
      </c>
      <c r="M36" s="57" t="s">
        <v>20</v>
      </c>
    </row>
    <row r="37" spans="1:13" s="57" customFormat="1" ht="13.5" customHeight="1">
      <c r="A37" s="72" t="s">
        <v>112</v>
      </c>
      <c r="B37" s="77" t="s">
        <v>214</v>
      </c>
      <c r="C37" s="73" t="s">
        <v>215</v>
      </c>
      <c r="D37" s="72" t="s">
        <v>2</v>
      </c>
      <c r="E37" s="74">
        <v>67.63</v>
      </c>
      <c r="F37" s="191"/>
      <c r="G37" s="75">
        <f t="shared" si="3"/>
        <v>0</v>
      </c>
      <c r="H37" s="59">
        <v>0.00017</v>
      </c>
      <c r="I37" s="58">
        <f t="shared" si="4"/>
        <v>0.0114971</v>
      </c>
      <c r="J37" s="59">
        <v>0</v>
      </c>
      <c r="K37" s="58">
        <f t="shared" si="5"/>
        <v>0</v>
      </c>
      <c r="L37" s="60">
        <v>8</v>
      </c>
      <c r="M37" s="61" t="s">
        <v>20</v>
      </c>
    </row>
    <row r="38" spans="1:13" s="57" customFormat="1" ht="13.5" customHeight="1">
      <c r="A38" s="68" t="s">
        <v>113</v>
      </c>
      <c r="B38" s="76" t="s">
        <v>216</v>
      </c>
      <c r="C38" s="69" t="s">
        <v>217</v>
      </c>
      <c r="D38" s="68" t="s">
        <v>2</v>
      </c>
      <c r="E38" s="70">
        <v>2429.4</v>
      </c>
      <c r="F38" s="190"/>
      <c r="G38" s="71">
        <f t="shared" si="3"/>
        <v>0</v>
      </c>
      <c r="H38" s="55">
        <v>0.00025</v>
      </c>
      <c r="I38" s="54">
        <f t="shared" si="4"/>
        <v>0.6073500000000001</v>
      </c>
      <c r="J38" s="55">
        <v>0</v>
      </c>
      <c r="K38" s="54">
        <f t="shared" si="5"/>
        <v>0</v>
      </c>
      <c r="L38" s="56">
        <v>4</v>
      </c>
      <c r="M38" s="57" t="s">
        <v>20</v>
      </c>
    </row>
    <row r="39" spans="1:13" s="57" customFormat="1" ht="13.5" customHeight="1">
      <c r="A39" s="72" t="s">
        <v>115</v>
      </c>
      <c r="B39" s="77" t="s">
        <v>218</v>
      </c>
      <c r="C39" s="73" t="s">
        <v>219</v>
      </c>
      <c r="D39" s="72" t="s">
        <v>2</v>
      </c>
      <c r="E39" s="74">
        <v>855.6</v>
      </c>
      <c r="F39" s="191"/>
      <c r="G39" s="75">
        <f t="shared" si="3"/>
        <v>0</v>
      </c>
      <c r="H39" s="59">
        <v>3E-05</v>
      </c>
      <c r="I39" s="58">
        <f t="shared" si="4"/>
        <v>0.025668</v>
      </c>
      <c r="J39" s="59">
        <v>0</v>
      </c>
      <c r="K39" s="58">
        <f t="shared" si="5"/>
        <v>0</v>
      </c>
      <c r="L39" s="60">
        <v>8</v>
      </c>
      <c r="M39" s="61" t="s">
        <v>20</v>
      </c>
    </row>
    <row r="40" spans="1:13" s="57" customFormat="1" ht="13.5" customHeight="1">
      <c r="A40" s="72" t="s">
        <v>116</v>
      </c>
      <c r="B40" s="77" t="s">
        <v>220</v>
      </c>
      <c r="C40" s="73" t="s">
        <v>221</v>
      </c>
      <c r="D40" s="72" t="s">
        <v>2</v>
      </c>
      <c r="E40" s="74">
        <v>282.2</v>
      </c>
      <c r="F40" s="191"/>
      <c r="G40" s="75">
        <f t="shared" si="3"/>
        <v>0</v>
      </c>
      <c r="H40" s="59">
        <v>0.0004</v>
      </c>
      <c r="I40" s="58">
        <f t="shared" si="4"/>
        <v>0.11288</v>
      </c>
      <c r="J40" s="59">
        <v>0</v>
      </c>
      <c r="K40" s="58">
        <f t="shared" si="5"/>
        <v>0</v>
      </c>
      <c r="L40" s="60">
        <v>8</v>
      </c>
      <c r="M40" s="61" t="s">
        <v>20</v>
      </c>
    </row>
    <row r="41" spans="1:13" s="57" customFormat="1" ht="13.5" customHeight="1">
      <c r="A41" s="72" t="s">
        <v>119</v>
      </c>
      <c r="B41" s="77" t="s">
        <v>222</v>
      </c>
      <c r="C41" s="73" t="s">
        <v>223</v>
      </c>
      <c r="D41" s="72" t="s">
        <v>2</v>
      </c>
      <c r="E41" s="74">
        <v>1009.4</v>
      </c>
      <c r="F41" s="191"/>
      <c r="G41" s="75">
        <f t="shared" si="3"/>
        <v>0</v>
      </c>
      <c r="H41" s="59">
        <v>4E-05</v>
      </c>
      <c r="I41" s="58">
        <f t="shared" si="4"/>
        <v>0.040376</v>
      </c>
      <c r="J41" s="59">
        <v>0</v>
      </c>
      <c r="K41" s="58">
        <f t="shared" si="5"/>
        <v>0</v>
      </c>
      <c r="L41" s="60">
        <v>8</v>
      </c>
      <c r="M41" s="61" t="s">
        <v>20</v>
      </c>
    </row>
    <row r="42" spans="1:13" s="57" customFormat="1" ht="13.5" customHeight="1">
      <c r="A42" s="72" t="s">
        <v>120</v>
      </c>
      <c r="B42" s="77" t="s">
        <v>224</v>
      </c>
      <c r="C42" s="73" t="s">
        <v>225</v>
      </c>
      <c r="D42" s="72" t="s">
        <v>2</v>
      </c>
      <c r="E42" s="74">
        <v>282.2</v>
      </c>
      <c r="F42" s="191"/>
      <c r="G42" s="75">
        <f t="shared" si="3"/>
        <v>0</v>
      </c>
      <c r="H42" s="59">
        <v>0.0004</v>
      </c>
      <c r="I42" s="58">
        <f t="shared" si="4"/>
        <v>0.11288</v>
      </c>
      <c r="J42" s="59">
        <v>0</v>
      </c>
      <c r="K42" s="58">
        <f t="shared" si="5"/>
        <v>0</v>
      </c>
      <c r="L42" s="60">
        <v>8</v>
      </c>
      <c r="M42" s="61" t="s">
        <v>20</v>
      </c>
    </row>
    <row r="43" spans="1:13" s="57" customFormat="1" ht="24" customHeight="1">
      <c r="A43" s="68" t="s">
        <v>123</v>
      </c>
      <c r="B43" s="76" t="s">
        <v>226</v>
      </c>
      <c r="C43" s="69" t="s">
        <v>227</v>
      </c>
      <c r="D43" s="68" t="s">
        <v>89</v>
      </c>
      <c r="E43" s="70">
        <v>135.077</v>
      </c>
      <c r="F43" s="190"/>
      <c r="G43" s="71">
        <f t="shared" si="3"/>
        <v>0</v>
      </c>
      <c r="H43" s="55">
        <v>0.0231</v>
      </c>
      <c r="I43" s="54">
        <f t="shared" si="4"/>
        <v>3.1202786999999996</v>
      </c>
      <c r="J43" s="55">
        <v>0</v>
      </c>
      <c r="K43" s="54">
        <f t="shared" si="5"/>
        <v>0</v>
      </c>
      <c r="L43" s="56">
        <v>4</v>
      </c>
      <c r="M43" s="57" t="s">
        <v>20</v>
      </c>
    </row>
    <row r="44" spans="1:13" s="57" customFormat="1" ht="24" customHeight="1">
      <c r="A44" s="68" t="s">
        <v>124</v>
      </c>
      <c r="B44" s="76" t="s">
        <v>228</v>
      </c>
      <c r="C44" s="69" t="s">
        <v>229</v>
      </c>
      <c r="D44" s="68" t="s">
        <v>89</v>
      </c>
      <c r="E44" s="70">
        <v>378.76</v>
      </c>
      <c r="F44" s="190"/>
      <c r="G44" s="71">
        <f t="shared" si="3"/>
        <v>0</v>
      </c>
      <c r="H44" s="55">
        <v>0.01899</v>
      </c>
      <c r="I44" s="54">
        <f t="shared" si="4"/>
        <v>7.1926524</v>
      </c>
      <c r="J44" s="55">
        <v>0</v>
      </c>
      <c r="K44" s="54">
        <f t="shared" si="5"/>
        <v>0</v>
      </c>
      <c r="L44" s="56">
        <v>4</v>
      </c>
      <c r="M44" s="57" t="s">
        <v>20</v>
      </c>
    </row>
    <row r="45" spans="1:13" s="57" customFormat="1" ht="13.5" customHeight="1">
      <c r="A45" s="68" t="s">
        <v>125</v>
      </c>
      <c r="B45" s="76" t="s">
        <v>230</v>
      </c>
      <c r="C45" s="69" t="s">
        <v>231</v>
      </c>
      <c r="D45" s="68" t="s">
        <v>89</v>
      </c>
      <c r="E45" s="70">
        <v>2.4</v>
      </c>
      <c r="F45" s="190"/>
      <c r="G45" s="71">
        <f t="shared" si="3"/>
        <v>0</v>
      </c>
      <c r="H45" s="55">
        <v>0.01146</v>
      </c>
      <c r="I45" s="54">
        <f t="shared" si="4"/>
        <v>0.027503999999999997</v>
      </c>
      <c r="J45" s="55">
        <v>0</v>
      </c>
      <c r="K45" s="54">
        <f t="shared" si="5"/>
        <v>0</v>
      </c>
      <c r="L45" s="56">
        <v>4</v>
      </c>
      <c r="M45" s="57" t="s">
        <v>20</v>
      </c>
    </row>
    <row r="46" spans="1:13" s="57" customFormat="1" ht="13.5" customHeight="1">
      <c r="A46" s="68" t="s">
        <v>126</v>
      </c>
      <c r="B46" s="76" t="s">
        <v>232</v>
      </c>
      <c r="C46" s="69" t="s">
        <v>233</v>
      </c>
      <c r="D46" s="68" t="s">
        <v>89</v>
      </c>
      <c r="E46" s="70">
        <v>62.007</v>
      </c>
      <c r="F46" s="190"/>
      <c r="G46" s="71">
        <f t="shared" si="3"/>
        <v>0</v>
      </c>
      <c r="H46" s="55">
        <v>0.01899</v>
      </c>
      <c r="I46" s="54">
        <f t="shared" si="4"/>
        <v>1.17751293</v>
      </c>
      <c r="J46" s="55">
        <v>0</v>
      </c>
      <c r="K46" s="54">
        <f t="shared" si="5"/>
        <v>0</v>
      </c>
      <c r="L46" s="56">
        <v>4</v>
      </c>
      <c r="M46" s="57" t="s">
        <v>20</v>
      </c>
    </row>
    <row r="47" spans="1:13" s="57" customFormat="1" ht="24" customHeight="1">
      <c r="A47" s="68" t="s">
        <v>127</v>
      </c>
      <c r="B47" s="76" t="s">
        <v>234</v>
      </c>
      <c r="C47" s="69" t="s">
        <v>235</v>
      </c>
      <c r="D47" s="68" t="s">
        <v>89</v>
      </c>
      <c r="E47" s="70">
        <v>318.369</v>
      </c>
      <c r="F47" s="190"/>
      <c r="G47" s="71">
        <f t="shared" si="3"/>
        <v>0</v>
      </c>
      <c r="H47" s="55">
        <v>0.01899</v>
      </c>
      <c r="I47" s="54">
        <f t="shared" si="4"/>
        <v>6.045827310000001</v>
      </c>
      <c r="J47" s="55">
        <v>0</v>
      </c>
      <c r="K47" s="54">
        <f t="shared" si="5"/>
        <v>0</v>
      </c>
      <c r="L47" s="56">
        <v>4</v>
      </c>
      <c r="M47" s="57" t="s">
        <v>20</v>
      </c>
    </row>
    <row r="48" spans="1:13" s="57" customFormat="1" ht="24" customHeight="1">
      <c r="A48" s="68" t="s">
        <v>22</v>
      </c>
      <c r="B48" s="76" t="s">
        <v>236</v>
      </c>
      <c r="C48" s="69" t="s">
        <v>237</v>
      </c>
      <c r="D48" s="68" t="s">
        <v>89</v>
      </c>
      <c r="E48" s="70">
        <v>25.428</v>
      </c>
      <c r="F48" s="190"/>
      <c r="G48" s="71">
        <f t="shared" si="3"/>
        <v>0</v>
      </c>
      <c r="H48" s="55">
        <v>0.01899</v>
      </c>
      <c r="I48" s="54">
        <f t="shared" si="4"/>
        <v>0.48287772</v>
      </c>
      <c r="J48" s="55">
        <v>0</v>
      </c>
      <c r="K48" s="54">
        <f t="shared" si="5"/>
        <v>0</v>
      </c>
      <c r="L48" s="56">
        <v>4</v>
      </c>
      <c r="M48" s="57" t="s">
        <v>20</v>
      </c>
    </row>
    <row r="49" spans="1:13" s="57" customFormat="1" ht="24" customHeight="1">
      <c r="A49" s="68" t="s">
        <v>128</v>
      </c>
      <c r="B49" s="76" t="s">
        <v>238</v>
      </c>
      <c r="C49" s="69" t="s">
        <v>239</v>
      </c>
      <c r="D49" s="68" t="s">
        <v>89</v>
      </c>
      <c r="E49" s="70">
        <v>318.369</v>
      </c>
      <c r="F49" s="190"/>
      <c r="G49" s="71">
        <f t="shared" si="3"/>
        <v>0</v>
      </c>
      <c r="H49" s="55">
        <v>0.00228</v>
      </c>
      <c r="I49" s="54">
        <f t="shared" si="4"/>
        <v>0.72588132</v>
      </c>
      <c r="J49" s="55">
        <v>0</v>
      </c>
      <c r="K49" s="54">
        <f t="shared" si="5"/>
        <v>0</v>
      </c>
      <c r="L49" s="56">
        <v>4</v>
      </c>
      <c r="M49" s="57" t="s">
        <v>20</v>
      </c>
    </row>
    <row r="50" spans="1:13" s="57" customFormat="1" ht="13.5" customHeight="1">
      <c r="A50" s="68" t="s">
        <v>129</v>
      </c>
      <c r="B50" s="76" t="s">
        <v>240</v>
      </c>
      <c r="C50" s="69" t="s">
        <v>241</v>
      </c>
      <c r="D50" s="68" t="s">
        <v>89</v>
      </c>
      <c r="E50" s="70">
        <v>2141.678</v>
      </c>
      <c r="F50" s="190"/>
      <c r="G50" s="71">
        <f t="shared" si="3"/>
        <v>0</v>
      </c>
      <c r="H50" s="55">
        <v>0.00228</v>
      </c>
      <c r="I50" s="54">
        <f t="shared" si="4"/>
        <v>4.883025839999999</v>
      </c>
      <c r="J50" s="55">
        <v>0</v>
      </c>
      <c r="K50" s="54">
        <f t="shared" si="5"/>
        <v>0</v>
      </c>
      <c r="L50" s="56">
        <v>4</v>
      </c>
      <c r="M50" s="57" t="s">
        <v>20</v>
      </c>
    </row>
    <row r="51" spans="1:13" s="57" customFormat="1" ht="13.5" customHeight="1">
      <c r="A51" s="68" t="s">
        <v>130</v>
      </c>
      <c r="B51" s="76" t="s">
        <v>242</v>
      </c>
      <c r="C51" s="69" t="s">
        <v>243</v>
      </c>
      <c r="D51" s="68" t="s">
        <v>89</v>
      </c>
      <c r="E51" s="70">
        <v>139.587</v>
      </c>
      <c r="F51" s="190"/>
      <c r="G51" s="71">
        <f t="shared" si="3"/>
        <v>0</v>
      </c>
      <c r="H51" s="55">
        <v>0.00228</v>
      </c>
      <c r="I51" s="54">
        <f t="shared" si="4"/>
        <v>0.31825835999999996</v>
      </c>
      <c r="J51" s="55">
        <v>0</v>
      </c>
      <c r="K51" s="54">
        <f t="shared" si="5"/>
        <v>0</v>
      </c>
      <c r="L51" s="56">
        <v>4</v>
      </c>
      <c r="M51" s="57" t="s">
        <v>20</v>
      </c>
    </row>
    <row r="52" spans="1:13" s="57" customFormat="1" ht="13.5" customHeight="1">
      <c r="A52" s="68" t="s">
        <v>131</v>
      </c>
      <c r="B52" s="76" t="s">
        <v>244</v>
      </c>
      <c r="C52" s="69" t="s">
        <v>245</v>
      </c>
      <c r="D52" s="68" t="s">
        <v>89</v>
      </c>
      <c r="E52" s="70">
        <v>48.65</v>
      </c>
      <c r="F52" s="190"/>
      <c r="G52" s="71">
        <f t="shared" si="3"/>
        <v>0</v>
      </c>
      <c r="H52" s="55">
        <v>0.00228</v>
      </c>
      <c r="I52" s="54">
        <f t="shared" si="4"/>
        <v>0.11092199999999999</v>
      </c>
      <c r="J52" s="55">
        <v>0</v>
      </c>
      <c r="K52" s="54">
        <f t="shared" si="5"/>
        <v>0</v>
      </c>
      <c r="L52" s="56">
        <v>4</v>
      </c>
      <c r="M52" s="57" t="s">
        <v>20</v>
      </c>
    </row>
    <row r="53" spans="1:13" s="57" customFormat="1" ht="24" customHeight="1">
      <c r="A53" s="68" t="s">
        <v>132</v>
      </c>
      <c r="B53" s="76" t="s">
        <v>246</v>
      </c>
      <c r="C53" s="69" t="s">
        <v>247</v>
      </c>
      <c r="D53" s="68" t="s">
        <v>89</v>
      </c>
      <c r="E53" s="70">
        <v>50</v>
      </c>
      <c r="F53" s="190"/>
      <c r="G53" s="71">
        <f t="shared" si="3"/>
        <v>0</v>
      </c>
      <c r="H53" s="55">
        <v>0.001</v>
      </c>
      <c r="I53" s="54">
        <f t="shared" si="4"/>
        <v>0.05</v>
      </c>
      <c r="J53" s="55">
        <v>0</v>
      </c>
      <c r="K53" s="54">
        <f t="shared" si="5"/>
        <v>0</v>
      </c>
      <c r="L53" s="56">
        <v>4</v>
      </c>
      <c r="M53" s="57" t="s">
        <v>20</v>
      </c>
    </row>
    <row r="54" spans="1:13" s="57" customFormat="1" ht="24" customHeight="1">
      <c r="A54" s="68" t="s">
        <v>133</v>
      </c>
      <c r="B54" s="76" t="s">
        <v>248</v>
      </c>
      <c r="C54" s="69" t="s">
        <v>249</v>
      </c>
      <c r="D54" s="68" t="s">
        <v>89</v>
      </c>
      <c r="E54" s="70">
        <v>199.484</v>
      </c>
      <c r="F54" s="190"/>
      <c r="G54" s="71">
        <f t="shared" si="3"/>
        <v>0</v>
      </c>
      <c r="H54" s="55">
        <v>0.01</v>
      </c>
      <c r="I54" s="54">
        <f t="shared" si="4"/>
        <v>1.9948400000000002</v>
      </c>
      <c r="J54" s="55">
        <v>0</v>
      </c>
      <c r="K54" s="54">
        <f t="shared" si="5"/>
        <v>0</v>
      </c>
      <c r="L54" s="56">
        <v>4</v>
      </c>
      <c r="M54" s="57" t="s">
        <v>20</v>
      </c>
    </row>
    <row r="55" spans="1:13" s="57" customFormat="1" ht="13.5" customHeight="1">
      <c r="A55" s="68" t="s">
        <v>134</v>
      </c>
      <c r="B55" s="76" t="s">
        <v>250</v>
      </c>
      <c r="C55" s="69" t="s">
        <v>251</v>
      </c>
      <c r="D55" s="68" t="s">
        <v>89</v>
      </c>
      <c r="E55" s="70">
        <v>84.288</v>
      </c>
      <c r="F55" s="190"/>
      <c r="G55" s="71">
        <f t="shared" si="3"/>
        <v>0</v>
      </c>
      <c r="H55" s="55">
        <v>0.00278</v>
      </c>
      <c r="I55" s="54">
        <f t="shared" si="4"/>
        <v>0.23432064</v>
      </c>
      <c r="J55" s="55">
        <v>0</v>
      </c>
      <c r="K55" s="54">
        <f t="shared" si="5"/>
        <v>0</v>
      </c>
      <c r="L55" s="56">
        <v>4</v>
      </c>
      <c r="M55" s="57" t="s">
        <v>20</v>
      </c>
    </row>
    <row r="56" spans="1:13" s="57" customFormat="1" ht="24" customHeight="1">
      <c r="A56" s="68" t="s">
        <v>25</v>
      </c>
      <c r="B56" s="76" t="s">
        <v>252</v>
      </c>
      <c r="C56" s="69" t="s">
        <v>253</v>
      </c>
      <c r="D56" s="68" t="s">
        <v>89</v>
      </c>
      <c r="E56" s="70">
        <v>36.02</v>
      </c>
      <c r="F56" s="190"/>
      <c r="G56" s="71">
        <f t="shared" si="3"/>
        <v>0</v>
      </c>
      <c r="H56" s="55">
        <v>0.00015</v>
      </c>
      <c r="I56" s="54">
        <f t="shared" si="4"/>
        <v>0.005403</v>
      </c>
      <c r="J56" s="55">
        <v>0</v>
      </c>
      <c r="K56" s="54">
        <f t="shared" si="5"/>
        <v>0</v>
      </c>
      <c r="L56" s="56">
        <v>4</v>
      </c>
      <c r="M56" s="57" t="s">
        <v>20</v>
      </c>
    </row>
    <row r="57" spans="1:13" s="57" customFormat="1" ht="13.5" customHeight="1">
      <c r="A57" s="68" t="s">
        <v>26</v>
      </c>
      <c r="B57" s="76" t="s">
        <v>254</v>
      </c>
      <c r="C57" s="69" t="s">
        <v>255</v>
      </c>
      <c r="D57" s="68" t="s">
        <v>89</v>
      </c>
      <c r="E57" s="70">
        <v>523.02</v>
      </c>
      <c r="F57" s="190"/>
      <c r="G57" s="71">
        <f t="shared" si="3"/>
        <v>0</v>
      </c>
      <c r="H57" s="55">
        <v>0.00012</v>
      </c>
      <c r="I57" s="54">
        <f t="shared" si="4"/>
        <v>0.0627624</v>
      </c>
      <c r="J57" s="55">
        <v>0</v>
      </c>
      <c r="K57" s="54">
        <f t="shared" si="5"/>
        <v>0</v>
      </c>
      <c r="L57" s="56">
        <v>4</v>
      </c>
      <c r="M57" s="57" t="s">
        <v>20</v>
      </c>
    </row>
    <row r="58" spans="1:13" s="57" customFormat="1" ht="13.5" customHeight="1">
      <c r="A58" s="68" t="s">
        <v>27</v>
      </c>
      <c r="B58" s="76" t="s">
        <v>256</v>
      </c>
      <c r="C58" s="69" t="s">
        <v>257</v>
      </c>
      <c r="D58" s="68" t="s">
        <v>89</v>
      </c>
      <c r="E58" s="70">
        <v>2558.485</v>
      </c>
      <c r="F58" s="190"/>
      <c r="G58" s="71">
        <f t="shared" si="3"/>
        <v>0</v>
      </c>
      <c r="H58" s="55">
        <v>0</v>
      </c>
      <c r="I58" s="54">
        <f t="shared" si="4"/>
        <v>0</v>
      </c>
      <c r="J58" s="55">
        <v>0</v>
      </c>
      <c r="K58" s="54">
        <f t="shared" si="5"/>
        <v>0</v>
      </c>
      <c r="L58" s="56">
        <v>4</v>
      </c>
      <c r="M58" s="57" t="s">
        <v>20</v>
      </c>
    </row>
    <row r="59" spans="1:13" s="57" customFormat="1" ht="24" customHeight="1">
      <c r="A59" s="68" t="s">
        <v>28</v>
      </c>
      <c r="B59" s="76" t="s">
        <v>258</v>
      </c>
      <c r="C59" s="69" t="s">
        <v>259</v>
      </c>
      <c r="D59" s="68" t="s">
        <v>91</v>
      </c>
      <c r="E59" s="70">
        <v>1.44</v>
      </c>
      <c r="F59" s="190"/>
      <c r="G59" s="71">
        <f t="shared" si="3"/>
        <v>0</v>
      </c>
      <c r="H59" s="55">
        <v>2.25634</v>
      </c>
      <c r="I59" s="54">
        <f t="shared" si="4"/>
        <v>3.2491295999999994</v>
      </c>
      <c r="J59" s="55">
        <v>0</v>
      </c>
      <c r="K59" s="54">
        <f t="shared" si="5"/>
        <v>0</v>
      </c>
      <c r="L59" s="56">
        <v>4</v>
      </c>
      <c r="M59" s="57" t="s">
        <v>20</v>
      </c>
    </row>
    <row r="60" spans="1:13" s="57" customFormat="1" ht="13.5" customHeight="1">
      <c r="A60" s="68" t="s">
        <v>29</v>
      </c>
      <c r="B60" s="76" t="s">
        <v>260</v>
      </c>
      <c r="C60" s="69" t="s">
        <v>261</v>
      </c>
      <c r="D60" s="68" t="s">
        <v>89</v>
      </c>
      <c r="E60" s="70">
        <v>0.27</v>
      </c>
      <c r="F60" s="190"/>
      <c r="G60" s="71">
        <f t="shared" si="3"/>
        <v>0</v>
      </c>
      <c r="H60" s="55">
        <v>0</v>
      </c>
      <c r="I60" s="54">
        <f t="shared" si="4"/>
        <v>0</v>
      </c>
      <c r="J60" s="55">
        <v>0</v>
      </c>
      <c r="K60" s="54">
        <f t="shared" si="5"/>
        <v>0</v>
      </c>
      <c r="L60" s="56">
        <v>4</v>
      </c>
      <c r="M60" s="57" t="s">
        <v>20</v>
      </c>
    </row>
    <row r="61" spans="1:13" s="57" customFormat="1" ht="13.5" customHeight="1">
      <c r="A61" s="68" t="s">
        <v>30</v>
      </c>
      <c r="B61" s="76" t="s">
        <v>262</v>
      </c>
      <c r="C61" s="69" t="s">
        <v>263</v>
      </c>
      <c r="D61" s="68" t="s">
        <v>91</v>
      </c>
      <c r="E61" s="70">
        <v>1.44</v>
      </c>
      <c r="F61" s="190"/>
      <c r="G61" s="71">
        <f t="shared" si="3"/>
        <v>0</v>
      </c>
      <c r="H61" s="55">
        <v>0</v>
      </c>
      <c r="I61" s="54">
        <f t="shared" si="4"/>
        <v>0</v>
      </c>
      <c r="J61" s="55">
        <v>0</v>
      </c>
      <c r="K61" s="54">
        <f t="shared" si="5"/>
        <v>0</v>
      </c>
      <c r="L61" s="56">
        <v>4</v>
      </c>
      <c r="M61" s="57" t="s">
        <v>20</v>
      </c>
    </row>
    <row r="62" spans="2:13" s="49" customFormat="1" ht="12.75" customHeight="1">
      <c r="B62" s="51" t="s">
        <v>96</v>
      </c>
      <c r="C62" s="51" t="s">
        <v>264</v>
      </c>
      <c r="F62" s="189"/>
      <c r="G62" s="52">
        <f>SUM(G63:G102)</f>
        <v>0</v>
      </c>
      <c r="I62" s="53">
        <f>SUM(I63:I102)</f>
        <v>7.9034546</v>
      </c>
      <c r="K62" s="53">
        <f>SUM(K63:K102)</f>
        <v>107.448623</v>
      </c>
      <c r="M62" s="51" t="s">
        <v>18</v>
      </c>
    </row>
    <row r="63" spans="1:13" s="57" customFormat="1" ht="13.5" customHeight="1">
      <c r="A63" s="68" t="s">
        <v>31</v>
      </c>
      <c r="B63" s="76" t="s">
        <v>266</v>
      </c>
      <c r="C63" s="69" t="s">
        <v>267</v>
      </c>
      <c r="D63" s="68" t="s">
        <v>2</v>
      </c>
      <c r="E63" s="70">
        <v>58.74</v>
      </c>
      <c r="F63" s="190"/>
      <c r="G63" s="71">
        <f aca="true" t="shared" si="6" ref="G63:G102">ROUND(E63*F63,2)</f>
        <v>0</v>
      </c>
      <c r="H63" s="55">
        <v>0.08531</v>
      </c>
      <c r="I63" s="54">
        <f aca="true" t="shared" si="7" ref="I63:I102">E63*H63</f>
        <v>5.0111094</v>
      </c>
      <c r="J63" s="55">
        <v>0</v>
      </c>
      <c r="K63" s="54">
        <f aca="true" t="shared" si="8" ref="K63:K102">E63*J63</f>
        <v>0</v>
      </c>
      <c r="L63" s="56">
        <v>4</v>
      </c>
      <c r="M63" s="57" t="s">
        <v>20</v>
      </c>
    </row>
    <row r="64" spans="1:13" s="57" customFormat="1" ht="13.5" customHeight="1">
      <c r="A64" s="72" t="s">
        <v>32</v>
      </c>
      <c r="B64" s="77" t="s">
        <v>268</v>
      </c>
      <c r="C64" s="73" t="s">
        <v>269</v>
      </c>
      <c r="D64" s="72" t="s">
        <v>99</v>
      </c>
      <c r="E64" s="74">
        <v>59</v>
      </c>
      <c r="F64" s="191"/>
      <c r="G64" s="75">
        <f t="shared" si="6"/>
        <v>0</v>
      </c>
      <c r="H64" s="59">
        <v>0.028</v>
      </c>
      <c r="I64" s="58">
        <f t="shared" si="7"/>
        <v>1.6520000000000001</v>
      </c>
      <c r="J64" s="59">
        <v>0</v>
      </c>
      <c r="K64" s="58">
        <f t="shared" si="8"/>
        <v>0</v>
      </c>
      <c r="L64" s="60">
        <v>8</v>
      </c>
      <c r="M64" s="61" t="s">
        <v>20</v>
      </c>
    </row>
    <row r="65" spans="1:13" s="57" customFormat="1" ht="24" customHeight="1">
      <c r="A65" s="68" t="s">
        <v>33</v>
      </c>
      <c r="B65" s="76" t="s">
        <v>270</v>
      </c>
      <c r="C65" s="69" t="s">
        <v>271</v>
      </c>
      <c r="D65" s="68" t="s">
        <v>89</v>
      </c>
      <c r="E65" s="70">
        <v>3467.828</v>
      </c>
      <c r="F65" s="190"/>
      <c r="G65" s="71">
        <f t="shared" si="6"/>
        <v>0</v>
      </c>
      <c r="H65" s="55">
        <v>0</v>
      </c>
      <c r="I65" s="54">
        <f t="shared" si="7"/>
        <v>0</v>
      </c>
      <c r="J65" s="55">
        <v>0</v>
      </c>
      <c r="K65" s="54">
        <f t="shared" si="8"/>
        <v>0</v>
      </c>
      <c r="L65" s="56">
        <v>4</v>
      </c>
      <c r="M65" s="57" t="s">
        <v>20</v>
      </c>
    </row>
    <row r="66" spans="1:13" s="57" customFormat="1" ht="24" customHeight="1">
      <c r="A66" s="68" t="s">
        <v>34</v>
      </c>
      <c r="B66" s="76" t="s">
        <v>272</v>
      </c>
      <c r="C66" s="69" t="s">
        <v>273</v>
      </c>
      <c r="D66" s="68" t="s">
        <v>89</v>
      </c>
      <c r="E66" s="70">
        <v>3467.828</v>
      </c>
      <c r="F66" s="190"/>
      <c r="G66" s="71">
        <f t="shared" si="6"/>
        <v>0</v>
      </c>
      <c r="H66" s="55">
        <v>0</v>
      </c>
      <c r="I66" s="54">
        <f t="shared" si="7"/>
        <v>0</v>
      </c>
      <c r="J66" s="55">
        <v>0</v>
      </c>
      <c r="K66" s="54">
        <f t="shared" si="8"/>
        <v>0</v>
      </c>
      <c r="L66" s="56">
        <v>4</v>
      </c>
      <c r="M66" s="57" t="s">
        <v>20</v>
      </c>
    </row>
    <row r="67" spans="1:13" s="57" customFormat="1" ht="24" customHeight="1">
      <c r="A67" s="68" t="s">
        <v>35</v>
      </c>
      <c r="B67" s="76" t="s">
        <v>274</v>
      </c>
      <c r="C67" s="69" t="s">
        <v>275</v>
      </c>
      <c r="D67" s="68" t="s">
        <v>89</v>
      </c>
      <c r="E67" s="70">
        <v>3467.828</v>
      </c>
      <c r="F67" s="190"/>
      <c r="G67" s="71">
        <f t="shared" si="6"/>
        <v>0</v>
      </c>
      <c r="H67" s="55">
        <v>0</v>
      </c>
      <c r="I67" s="54">
        <f t="shared" si="7"/>
        <v>0</v>
      </c>
      <c r="J67" s="55">
        <v>0</v>
      </c>
      <c r="K67" s="54">
        <f t="shared" si="8"/>
        <v>0</v>
      </c>
      <c r="L67" s="56">
        <v>4</v>
      </c>
      <c r="M67" s="57" t="s">
        <v>20</v>
      </c>
    </row>
    <row r="68" spans="1:13" s="57" customFormat="1" ht="13.5" customHeight="1">
      <c r="A68" s="68" t="s">
        <v>37</v>
      </c>
      <c r="B68" s="76" t="s">
        <v>276</v>
      </c>
      <c r="C68" s="69" t="s">
        <v>277</v>
      </c>
      <c r="D68" s="68" t="s">
        <v>89</v>
      </c>
      <c r="E68" s="70">
        <v>3467.828</v>
      </c>
      <c r="F68" s="190"/>
      <c r="G68" s="71">
        <f t="shared" si="6"/>
        <v>0</v>
      </c>
      <c r="H68" s="55">
        <v>0</v>
      </c>
      <c r="I68" s="54">
        <f t="shared" si="7"/>
        <v>0</v>
      </c>
      <c r="J68" s="55">
        <v>0</v>
      </c>
      <c r="K68" s="54">
        <f t="shared" si="8"/>
        <v>0</v>
      </c>
      <c r="L68" s="56">
        <v>4</v>
      </c>
      <c r="M68" s="57" t="s">
        <v>20</v>
      </c>
    </row>
    <row r="69" spans="1:13" s="57" customFormat="1" ht="24" customHeight="1">
      <c r="A69" s="68" t="s">
        <v>38</v>
      </c>
      <c r="B69" s="76" t="s">
        <v>278</v>
      </c>
      <c r="C69" s="69" t="s">
        <v>279</v>
      </c>
      <c r="D69" s="68" t="s">
        <v>89</v>
      </c>
      <c r="E69" s="70">
        <v>3467.828</v>
      </c>
      <c r="F69" s="190"/>
      <c r="G69" s="71">
        <f t="shared" si="6"/>
        <v>0</v>
      </c>
      <c r="H69" s="55">
        <v>0</v>
      </c>
      <c r="I69" s="54">
        <f t="shared" si="7"/>
        <v>0</v>
      </c>
      <c r="J69" s="55">
        <v>0</v>
      </c>
      <c r="K69" s="54">
        <f t="shared" si="8"/>
        <v>0</v>
      </c>
      <c r="L69" s="56">
        <v>4</v>
      </c>
      <c r="M69" s="57" t="s">
        <v>20</v>
      </c>
    </row>
    <row r="70" spans="1:13" s="57" customFormat="1" ht="13.5" customHeight="1">
      <c r="A70" s="68" t="s">
        <v>41</v>
      </c>
      <c r="B70" s="76" t="s">
        <v>280</v>
      </c>
      <c r="C70" s="69" t="s">
        <v>281</v>
      </c>
      <c r="D70" s="68" t="s">
        <v>89</v>
      </c>
      <c r="E70" s="70">
        <v>3467.828</v>
      </c>
      <c r="F70" s="190"/>
      <c r="G70" s="71">
        <f t="shared" si="6"/>
        <v>0</v>
      </c>
      <c r="H70" s="55">
        <v>0</v>
      </c>
      <c r="I70" s="54">
        <f t="shared" si="7"/>
        <v>0</v>
      </c>
      <c r="J70" s="55">
        <v>0</v>
      </c>
      <c r="K70" s="54">
        <f t="shared" si="8"/>
        <v>0</v>
      </c>
      <c r="L70" s="56">
        <v>4</v>
      </c>
      <c r="M70" s="57" t="s">
        <v>20</v>
      </c>
    </row>
    <row r="71" spans="1:13" s="57" customFormat="1" ht="13.5" customHeight="1">
      <c r="A71" s="68" t="s">
        <v>136</v>
      </c>
      <c r="B71" s="76" t="s">
        <v>282</v>
      </c>
      <c r="C71" s="69" t="s">
        <v>283</v>
      </c>
      <c r="D71" s="68" t="s">
        <v>2</v>
      </c>
      <c r="E71" s="70">
        <v>1.9</v>
      </c>
      <c r="F71" s="190"/>
      <c r="G71" s="71">
        <f t="shared" si="6"/>
        <v>0</v>
      </c>
      <c r="H71" s="55">
        <v>0</v>
      </c>
      <c r="I71" s="54">
        <f t="shared" si="7"/>
        <v>0</v>
      </c>
      <c r="J71" s="55">
        <v>0</v>
      </c>
      <c r="K71" s="54">
        <f t="shared" si="8"/>
        <v>0</v>
      </c>
      <c r="L71" s="56">
        <v>4</v>
      </c>
      <c r="M71" s="57" t="s">
        <v>20</v>
      </c>
    </row>
    <row r="72" spans="1:13" s="57" customFormat="1" ht="13.5" customHeight="1">
      <c r="A72" s="68" t="s">
        <v>137</v>
      </c>
      <c r="B72" s="76" t="s">
        <v>284</v>
      </c>
      <c r="C72" s="69" t="s">
        <v>285</v>
      </c>
      <c r="D72" s="68" t="s">
        <v>2</v>
      </c>
      <c r="E72" s="70">
        <v>3</v>
      </c>
      <c r="F72" s="190"/>
      <c r="G72" s="71">
        <f t="shared" si="6"/>
        <v>0</v>
      </c>
      <c r="H72" s="55">
        <v>0</v>
      </c>
      <c r="I72" s="54">
        <f t="shared" si="7"/>
        <v>0</v>
      </c>
      <c r="J72" s="55">
        <v>0</v>
      </c>
      <c r="K72" s="54">
        <f t="shared" si="8"/>
        <v>0</v>
      </c>
      <c r="L72" s="56">
        <v>4</v>
      </c>
      <c r="M72" s="57" t="s">
        <v>20</v>
      </c>
    </row>
    <row r="73" spans="1:13" s="57" customFormat="1" ht="13.5" customHeight="1">
      <c r="A73" s="68" t="s">
        <v>138</v>
      </c>
      <c r="B73" s="76" t="s">
        <v>286</v>
      </c>
      <c r="C73" s="69" t="s">
        <v>287</v>
      </c>
      <c r="D73" s="68" t="s">
        <v>2</v>
      </c>
      <c r="E73" s="70">
        <v>1.9</v>
      </c>
      <c r="F73" s="190"/>
      <c r="G73" s="71">
        <f t="shared" si="6"/>
        <v>0</v>
      </c>
      <c r="H73" s="55">
        <v>0</v>
      </c>
      <c r="I73" s="54">
        <f t="shared" si="7"/>
        <v>0</v>
      </c>
      <c r="J73" s="55">
        <v>0</v>
      </c>
      <c r="K73" s="54">
        <f t="shared" si="8"/>
        <v>0</v>
      </c>
      <c r="L73" s="56">
        <v>4</v>
      </c>
      <c r="M73" s="57" t="s">
        <v>20</v>
      </c>
    </row>
    <row r="74" spans="1:13" s="57" customFormat="1" ht="13.5" customHeight="1">
      <c r="A74" s="68" t="s">
        <v>44</v>
      </c>
      <c r="B74" s="76" t="s">
        <v>288</v>
      </c>
      <c r="C74" s="69" t="s">
        <v>289</v>
      </c>
      <c r="D74" s="68" t="s">
        <v>2</v>
      </c>
      <c r="E74" s="70">
        <v>3</v>
      </c>
      <c r="F74" s="190"/>
      <c r="G74" s="71">
        <f t="shared" si="6"/>
        <v>0</v>
      </c>
      <c r="H74" s="55">
        <v>0</v>
      </c>
      <c r="I74" s="54">
        <f t="shared" si="7"/>
        <v>0</v>
      </c>
      <c r="J74" s="55">
        <v>0</v>
      </c>
      <c r="K74" s="54">
        <f t="shared" si="8"/>
        <v>0</v>
      </c>
      <c r="L74" s="56">
        <v>4</v>
      </c>
      <c r="M74" s="57" t="s">
        <v>20</v>
      </c>
    </row>
    <row r="75" spans="1:13" s="57" customFormat="1" ht="13.5" customHeight="1">
      <c r="A75" s="68" t="s">
        <v>47</v>
      </c>
      <c r="B75" s="76" t="s">
        <v>290</v>
      </c>
      <c r="C75" s="69" t="s">
        <v>291</v>
      </c>
      <c r="D75" s="68" t="s">
        <v>2</v>
      </c>
      <c r="E75" s="70">
        <v>1.9</v>
      </c>
      <c r="F75" s="190"/>
      <c r="G75" s="71">
        <f t="shared" si="6"/>
        <v>0</v>
      </c>
      <c r="H75" s="55">
        <v>0</v>
      </c>
      <c r="I75" s="54">
        <f t="shared" si="7"/>
        <v>0</v>
      </c>
      <c r="J75" s="55">
        <v>0</v>
      </c>
      <c r="K75" s="54">
        <f t="shared" si="8"/>
        <v>0</v>
      </c>
      <c r="L75" s="56">
        <v>4</v>
      </c>
      <c r="M75" s="57" t="s">
        <v>20</v>
      </c>
    </row>
    <row r="76" spans="1:13" s="57" customFormat="1" ht="13.5" customHeight="1">
      <c r="A76" s="68" t="s">
        <v>48</v>
      </c>
      <c r="B76" s="76" t="s">
        <v>292</v>
      </c>
      <c r="C76" s="69" t="s">
        <v>293</v>
      </c>
      <c r="D76" s="68" t="s">
        <v>2</v>
      </c>
      <c r="E76" s="70">
        <v>3</v>
      </c>
      <c r="F76" s="190"/>
      <c r="G76" s="71">
        <f t="shared" si="6"/>
        <v>0</v>
      </c>
      <c r="H76" s="55">
        <v>0</v>
      </c>
      <c r="I76" s="54">
        <f t="shared" si="7"/>
        <v>0</v>
      </c>
      <c r="J76" s="55">
        <v>0</v>
      </c>
      <c r="K76" s="54">
        <f t="shared" si="8"/>
        <v>0</v>
      </c>
      <c r="L76" s="56">
        <v>4</v>
      </c>
      <c r="M76" s="57" t="s">
        <v>20</v>
      </c>
    </row>
    <row r="77" spans="1:13" s="57" customFormat="1" ht="24" customHeight="1">
      <c r="A77" s="68" t="s">
        <v>51</v>
      </c>
      <c r="B77" s="76" t="s">
        <v>294</v>
      </c>
      <c r="C77" s="69" t="s">
        <v>295</v>
      </c>
      <c r="D77" s="68" t="s">
        <v>89</v>
      </c>
      <c r="E77" s="70">
        <v>20</v>
      </c>
      <c r="F77" s="190"/>
      <c r="G77" s="71">
        <f t="shared" si="6"/>
        <v>0</v>
      </c>
      <c r="H77" s="55">
        <v>0.00013</v>
      </c>
      <c r="I77" s="54">
        <f t="shared" si="7"/>
        <v>0.0026</v>
      </c>
      <c r="J77" s="55">
        <v>0</v>
      </c>
      <c r="K77" s="54">
        <f t="shared" si="8"/>
        <v>0</v>
      </c>
      <c r="L77" s="56">
        <v>4</v>
      </c>
      <c r="M77" s="57" t="s">
        <v>20</v>
      </c>
    </row>
    <row r="78" spans="1:13" s="57" customFormat="1" ht="13.5" customHeight="1">
      <c r="A78" s="68" t="s">
        <v>54</v>
      </c>
      <c r="B78" s="76" t="s">
        <v>296</v>
      </c>
      <c r="C78" s="69" t="s">
        <v>297</v>
      </c>
      <c r="D78" s="68" t="s">
        <v>298</v>
      </c>
      <c r="E78" s="70">
        <v>30</v>
      </c>
      <c r="F78" s="190"/>
      <c r="G78" s="71">
        <f t="shared" si="6"/>
        <v>0</v>
      </c>
      <c r="H78" s="55">
        <v>0</v>
      </c>
      <c r="I78" s="54">
        <f t="shared" si="7"/>
        <v>0</v>
      </c>
      <c r="J78" s="55">
        <v>0</v>
      </c>
      <c r="K78" s="54">
        <f t="shared" si="8"/>
        <v>0</v>
      </c>
      <c r="L78" s="56">
        <v>4</v>
      </c>
      <c r="M78" s="57" t="s">
        <v>20</v>
      </c>
    </row>
    <row r="79" spans="1:13" s="57" customFormat="1" ht="13.5" customHeight="1">
      <c r="A79" s="68" t="s">
        <v>142</v>
      </c>
      <c r="B79" s="76" t="s">
        <v>299</v>
      </c>
      <c r="C79" s="69" t="s">
        <v>300</v>
      </c>
      <c r="D79" s="68" t="s">
        <v>89</v>
      </c>
      <c r="E79" s="70">
        <v>23.74</v>
      </c>
      <c r="F79" s="190"/>
      <c r="G79" s="71">
        <f t="shared" si="6"/>
        <v>0</v>
      </c>
      <c r="H79" s="55">
        <v>0</v>
      </c>
      <c r="I79" s="54">
        <f t="shared" si="7"/>
        <v>0</v>
      </c>
      <c r="J79" s="55">
        <v>0.055</v>
      </c>
      <c r="K79" s="54">
        <f t="shared" si="8"/>
        <v>1.3056999999999999</v>
      </c>
      <c r="L79" s="56">
        <v>4</v>
      </c>
      <c r="M79" s="57" t="s">
        <v>20</v>
      </c>
    </row>
    <row r="80" spans="1:13" s="57" customFormat="1" ht="13.5" customHeight="1">
      <c r="A80" s="68" t="s">
        <v>143</v>
      </c>
      <c r="B80" s="76" t="s">
        <v>301</v>
      </c>
      <c r="C80" s="69" t="s">
        <v>302</v>
      </c>
      <c r="D80" s="68" t="s">
        <v>89</v>
      </c>
      <c r="E80" s="70">
        <v>199.212</v>
      </c>
      <c r="F80" s="190"/>
      <c r="G80" s="71">
        <f t="shared" si="6"/>
        <v>0</v>
      </c>
      <c r="H80" s="55">
        <v>0</v>
      </c>
      <c r="I80" s="54">
        <f t="shared" si="7"/>
        <v>0</v>
      </c>
      <c r="J80" s="55">
        <v>0.055</v>
      </c>
      <c r="K80" s="54">
        <f t="shared" si="8"/>
        <v>10.95666</v>
      </c>
      <c r="L80" s="56">
        <v>4</v>
      </c>
      <c r="M80" s="57" t="s">
        <v>20</v>
      </c>
    </row>
    <row r="81" spans="1:13" s="57" customFormat="1" ht="13.5" customHeight="1">
      <c r="A81" s="68" t="s">
        <v>56</v>
      </c>
      <c r="B81" s="76" t="s">
        <v>303</v>
      </c>
      <c r="C81" s="69" t="s">
        <v>304</v>
      </c>
      <c r="D81" s="68" t="s">
        <v>99</v>
      </c>
      <c r="E81" s="70">
        <v>4</v>
      </c>
      <c r="F81" s="190"/>
      <c r="G81" s="71">
        <f t="shared" si="6"/>
        <v>0</v>
      </c>
      <c r="H81" s="55">
        <v>0.03</v>
      </c>
      <c r="I81" s="54">
        <f t="shared" si="7"/>
        <v>0.12</v>
      </c>
      <c r="J81" s="55">
        <v>0</v>
      </c>
      <c r="K81" s="54">
        <f t="shared" si="8"/>
        <v>0</v>
      </c>
      <c r="L81" s="56">
        <v>4</v>
      </c>
      <c r="M81" s="57" t="s">
        <v>20</v>
      </c>
    </row>
    <row r="82" spans="1:13" s="57" customFormat="1" ht="13.5" customHeight="1">
      <c r="A82" s="68" t="s">
        <v>144</v>
      </c>
      <c r="B82" s="76" t="s">
        <v>305</v>
      </c>
      <c r="C82" s="69" t="s">
        <v>306</v>
      </c>
      <c r="D82" s="68" t="s">
        <v>89</v>
      </c>
      <c r="E82" s="70">
        <v>502.12</v>
      </c>
      <c r="F82" s="190"/>
      <c r="G82" s="71">
        <f t="shared" si="6"/>
        <v>0</v>
      </c>
      <c r="H82" s="55">
        <v>0</v>
      </c>
      <c r="I82" s="54">
        <f t="shared" si="7"/>
        <v>0</v>
      </c>
      <c r="J82" s="55">
        <v>0.034</v>
      </c>
      <c r="K82" s="54">
        <f t="shared" si="8"/>
        <v>17.07208</v>
      </c>
      <c r="L82" s="56">
        <v>4</v>
      </c>
      <c r="M82" s="57" t="s">
        <v>20</v>
      </c>
    </row>
    <row r="83" spans="1:13" s="57" customFormat="1" ht="13.5" customHeight="1">
      <c r="A83" s="68" t="s">
        <v>145</v>
      </c>
      <c r="B83" s="76" t="s">
        <v>307</v>
      </c>
      <c r="C83" s="69" t="s">
        <v>308</v>
      </c>
      <c r="D83" s="68" t="s">
        <v>89</v>
      </c>
      <c r="E83" s="70">
        <v>54.6</v>
      </c>
      <c r="F83" s="190"/>
      <c r="G83" s="71">
        <f t="shared" si="6"/>
        <v>0</v>
      </c>
      <c r="H83" s="55">
        <v>0</v>
      </c>
      <c r="I83" s="54">
        <f t="shared" si="7"/>
        <v>0</v>
      </c>
      <c r="J83" s="55">
        <v>0.032</v>
      </c>
      <c r="K83" s="54">
        <f t="shared" si="8"/>
        <v>1.7472</v>
      </c>
      <c r="L83" s="56">
        <v>4</v>
      </c>
      <c r="M83" s="57" t="s">
        <v>20</v>
      </c>
    </row>
    <row r="84" spans="1:13" s="57" customFormat="1" ht="13.5" customHeight="1">
      <c r="A84" s="68" t="s">
        <v>57</v>
      </c>
      <c r="B84" s="76" t="s">
        <v>309</v>
      </c>
      <c r="C84" s="69" t="s">
        <v>310</v>
      </c>
      <c r="D84" s="68" t="s">
        <v>89</v>
      </c>
      <c r="E84" s="70">
        <v>11.08</v>
      </c>
      <c r="F84" s="190"/>
      <c r="G84" s="71">
        <f t="shared" si="6"/>
        <v>0</v>
      </c>
      <c r="H84" s="55">
        <v>0</v>
      </c>
      <c r="I84" s="54">
        <f t="shared" si="7"/>
        <v>0</v>
      </c>
      <c r="J84" s="55">
        <v>0.067</v>
      </c>
      <c r="K84" s="54">
        <f t="shared" si="8"/>
        <v>0.74236</v>
      </c>
      <c r="L84" s="56">
        <v>4</v>
      </c>
      <c r="M84" s="57" t="s">
        <v>20</v>
      </c>
    </row>
    <row r="85" spans="1:13" s="57" customFormat="1" ht="13.5" customHeight="1">
      <c r="A85" s="68" t="s">
        <v>146</v>
      </c>
      <c r="B85" s="76" t="s">
        <v>311</v>
      </c>
      <c r="C85" s="69" t="s">
        <v>312</v>
      </c>
      <c r="D85" s="68" t="s">
        <v>89</v>
      </c>
      <c r="E85" s="70">
        <v>46.29</v>
      </c>
      <c r="F85" s="190"/>
      <c r="G85" s="71">
        <f t="shared" si="6"/>
        <v>0</v>
      </c>
      <c r="H85" s="55">
        <v>0</v>
      </c>
      <c r="I85" s="54">
        <f t="shared" si="7"/>
        <v>0</v>
      </c>
      <c r="J85" s="55">
        <v>0.015</v>
      </c>
      <c r="K85" s="54">
        <f t="shared" si="8"/>
        <v>0.6943499999999999</v>
      </c>
      <c r="L85" s="56">
        <v>4</v>
      </c>
      <c r="M85" s="57" t="s">
        <v>20</v>
      </c>
    </row>
    <row r="86" spans="1:13" s="57" customFormat="1" ht="13.5" customHeight="1">
      <c r="A86" s="68" t="s">
        <v>147</v>
      </c>
      <c r="B86" s="76" t="s">
        <v>313</v>
      </c>
      <c r="C86" s="69" t="s">
        <v>314</v>
      </c>
      <c r="D86" s="68" t="s">
        <v>89</v>
      </c>
      <c r="E86" s="70">
        <v>5</v>
      </c>
      <c r="F86" s="190"/>
      <c r="G86" s="71">
        <f t="shared" si="6"/>
        <v>0</v>
      </c>
      <c r="H86" s="55">
        <v>0</v>
      </c>
      <c r="I86" s="54">
        <f t="shared" si="7"/>
        <v>0</v>
      </c>
      <c r="J86" s="55">
        <v>0.046</v>
      </c>
      <c r="K86" s="54">
        <f t="shared" si="8"/>
        <v>0.22999999999999998</v>
      </c>
      <c r="L86" s="56">
        <v>4</v>
      </c>
      <c r="M86" s="57" t="s">
        <v>20</v>
      </c>
    </row>
    <row r="87" spans="1:13" s="57" customFormat="1" ht="13.5" customHeight="1">
      <c r="A87" s="68" t="s">
        <v>315</v>
      </c>
      <c r="B87" s="76" t="s">
        <v>316</v>
      </c>
      <c r="C87" s="69" t="s">
        <v>317</v>
      </c>
      <c r="D87" s="68" t="s">
        <v>89</v>
      </c>
      <c r="E87" s="70">
        <v>12.4</v>
      </c>
      <c r="F87" s="190"/>
      <c r="G87" s="71">
        <f t="shared" si="6"/>
        <v>0</v>
      </c>
      <c r="H87" s="55">
        <v>0</v>
      </c>
      <c r="I87" s="54">
        <f t="shared" si="7"/>
        <v>0</v>
      </c>
      <c r="J87" s="55">
        <v>0.016</v>
      </c>
      <c r="K87" s="54">
        <f t="shared" si="8"/>
        <v>0.19840000000000002</v>
      </c>
      <c r="L87" s="56">
        <v>4</v>
      </c>
      <c r="M87" s="57" t="s">
        <v>20</v>
      </c>
    </row>
    <row r="88" spans="1:13" s="57" customFormat="1" ht="13.5" customHeight="1">
      <c r="A88" s="68" t="s">
        <v>318</v>
      </c>
      <c r="B88" s="76" t="s">
        <v>319</v>
      </c>
      <c r="C88" s="69" t="s">
        <v>320</v>
      </c>
      <c r="D88" s="68" t="s">
        <v>89</v>
      </c>
      <c r="E88" s="70">
        <v>62.007</v>
      </c>
      <c r="F88" s="190"/>
      <c r="G88" s="71">
        <f t="shared" si="6"/>
        <v>0</v>
      </c>
      <c r="H88" s="55">
        <v>0</v>
      </c>
      <c r="I88" s="54">
        <f t="shared" si="7"/>
        <v>0</v>
      </c>
      <c r="J88" s="55">
        <v>0.029</v>
      </c>
      <c r="K88" s="54">
        <f t="shared" si="8"/>
        <v>1.798203</v>
      </c>
      <c r="L88" s="56">
        <v>4</v>
      </c>
      <c r="M88" s="57" t="s">
        <v>20</v>
      </c>
    </row>
    <row r="89" spans="1:13" s="57" customFormat="1" ht="13.5" customHeight="1">
      <c r="A89" s="68" t="s">
        <v>321</v>
      </c>
      <c r="B89" s="76" t="s">
        <v>322</v>
      </c>
      <c r="C89" s="69" t="s">
        <v>323</v>
      </c>
      <c r="D89" s="68" t="s">
        <v>89</v>
      </c>
      <c r="E89" s="70">
        <v>105.217</v>
      </c>
      <c r="F89" s="190"/>
      <c r="G89" s="71">
        <f t="shared" si="6"/>
        <v>0</v>
      </c>
      <c r="H89" s="55">
        <v>0</v>
      </c>
      <c r="I89" s="54">
        <f t="shared" si="7"/>
        <v>0</v>
      </c>
      <c r="J89" s="55">
        <v>0.059</v>
      </c>
      <c r="K89" s="54">
        <f t="shared" si="8"/>
        <v>6.207802999999999</v>
      </c>
      <c r="L89" s="56">
        <v>4</v>
      </c>
      <c r="M89" s="57" t="s">
        <v>20</v>
      </c>
    </row>
    <row r="90" spans="1:13" s="57" customFormat="1" ht="24" customHeight="1">
      <c r="A90" s="68" t="s">
        <v>324</v>
      </c>
      <c r="B90" s="76" t="s">
        <v>325</v>
      </c>
      <c r="C90" s="69" t="s">
        <v>326</v>
      </c>
      <c r="D90" s="68" t="s">
        <v>89</v>
      </c>
      <c r="E90" s="70">
        <v>542</v>
      </c>
      <c r="F90" s="190"/>
      <c r="G90" s="71">
        <f t="shared" si="6"/>
        <v>0</v>
      </c>
      <c r="H90" s="55">
        <v>0</v>
      </c>
      <c r="I90" s="54">
        <f t="shared" si="7"/>
        <v>0</v>
      </c>
      <c r="J90" s="55">
        <v>0.122</v>
      </c>
      <c r="K90" s="54">
        <f t="shared" si="8"/>
        <v>66.124</v>
      </c>
      <c r="L90" s="56">
        <v>4</v>
      </c>
      <c r="M90" s="57" t="s">
        <v>20</v>
      </c>
    </row>
    <row r="91" spans="1:13" s="57" customFormat="1" ht="13.5" customHeight="1">
      <c r="A91" s="68" t="s">
        <v>327</v>
      </c>
      <c r="B91" s="76" t="s">
        <v>109</v>
      </c>
      <c r="C91" s="69" t="s">
        <v>329</v>
      </c>
      <c r="D91" s="68" t="s">
        <v>298</v>
      </c>
      <c r="E91" s="70">
        <v>25</v>
      </c>
      <c r="F91" s="190"/>
      <c r="G91" s="71">
        <f t="shared" si="6"/>
        <v>0</v>
      </c>
      <c r="H91" s="55">
        <v>0.00024</v>
      </c>
      <c r="I91" s="54">
        <f t="shared" si="7"/>
        <v>0.006</v>
      </c>
      <c r="J91" s="55">
        <v>0</v>
      </c>
      <c r="K91" s="54">
        <f t="shared" si="8"/>
        <v>0</v>
      </c>
      <c r="L91" s="56">
        <v>16</v>
      </c>
      <c r="M91" s="57" t="s">
        <v>20</v>
      </c>
    </row>
    <row r="92" spans="1:13" s="57" customFormat="1" ht="24" customHeight="1">
      <c r="A92" s="68" t="s">
        <v>330</v>
      </c>
      <c r="B92" s="76" t="s">
        <v>331</v>
      </c>
      <c r="C92" s="69" t="s">
        <v>332</v>
      </c>
      <c r="D92" s="68" t="s">
        <v>298</v>
      </c>
      <c r="E92" s="70">
        <v>40</v>
      </c>
      <c r="F92" s="190"/>
      <c r="G92" s="71">
        <f t="shared" si="6"/>
        <v>0</v>
      </c>
      <c r="H92" s="55">
        <v>0.00024</v>
      </c>
      <c r="I92" s="54">
        <f t="shared" si="7"/>
        <v>0.009600000000000001</v>
      </c>
      <c r="J92" s="55">
        <v>0</v>
      </c>
      <c r="K92" s="54">
        <f t="shared" si="8"/>
        <v>0</v>
      </c>
      <c r="L92" s="56">
        <v>16</v>
      </c>
      <c r="M92" s="57" t="s">
        <v>20</v>
      </c>
    </row>
    <row r="93" spans="1:13" s="57" customFormat="1" ht="24" customHeight="1">
      <c r="A93" s="68" t="s">
        <v>333</v>
      </c>
      <c r="B93" s="76" t="s">
        <v>334</v>
      </c>
      <c r="C93" s="69" t="s">
        <v>335</v>
      </c>
      <c r="D93" s="68" t="s">
        <v>135</v>
      </c>
      <c r="E93" s="70">
        <v>210</v>
      </c>
      <c r="F93" s="190"/>
      <c r="G93" s="71">
        <f t="shared" si="6"/>
        <v>0</v>
      </c>
      <c r="H93" s="55">
        <v>0.005</v>
      </c>
      <c r="I93" s="54">
        <f t="shared" si="7"/>
        <v>1.05</v>
      </c>
      <c r="J93" s="55">
        <v>0</v>
      </c>
      <c r="K93" s="54">
        <f t="shared" si="8"/>
        <v>0</v>
      </c>
      <c r="L93" s="56">
        <v>4</v>
      </c>
      <c r="M93" s="57" t="s">
        <v>20</v>
      </c>
    </row>
    <row r="94" spans="1:13" s="57" customFormat="1" ht="24" customHeight="1">
      <c r="A94" s="68" t="s">
        <v>336</v>
      </c>
      <c r="B94" s="76" t="s">
        <v>337</v>
      </c>
      <c r="C94" s="69" t="s">
        <v>338</v>
      </c>
      <c r="D94" s="68" t="s">
        <v>89</v>
      </c>
      <c r="E94" s="70">
        <v>600</v>
      </c>
      <c r="F94" s="190"/>
      <c r="G94" s="71">
        <f t="shared" si="6"/>
        <v>0</v>
      </c>
      <c r="H94" s="55">
        <v>0</v>
      </c>
      <c r="I94" s="54">
        <f t="shared" si="7"/>
        <v>0</v>
      </c>
      <c r="J94" s="55">
        <v>0</v>
      </c>
      <c r="K94" s="54">
        <f t="shared" si="8"/>
        <v>0</v>
      </c>
      <c r="L94" s="56">
        <v>4</v>
      </c>
      <c r="M94" s="57" t="s">
        <v>20</v>
      </c>
    </row>
    <row r="95" spans="1:13" s="57" customFormat="1" ht="24" customHeight="1">
      <c r="A95" s="68" t="s">
        <v>339</v>
      </c>
      <c r="B95" s="76" t="s">
        <v>340</v>
      </c>
      <c r="C95" s="69" t="s">
        <v>341</v>
      </c>
      <c r="D95" s="68" t="s">
        <v>89</v>
      </c>
      <c r="E95" s="70">
        <v>600</v>
      </c>
      <c r="F95" s="190"/>
      <c r="G95" s="71">
        <f t="shared" si="6"/>
        <v>0</v>
      </c>
      <c r="H95" s="55">
        <v>0</v>
      </c>
      <c r="I95" s="54">
        <f t="shared" si="7"/>
        <v>0</v>
      </c>
      <c r="J95" s="55">
        <v>0</v>
      </c>
      <c r="K95" s="54">
        <f t="shared" si="8"/>
        <v>0</v>
      </c>
      <c r="L95" s="56">
        <v>4</v>
      </c>
      <c r="M95" s="57" t="s">
        <v>20</v>
      </c>
    </row>
    <row r="96" spans="1:13" s="57" customFormat="1" ht="13.5" customHeight="1">
      <c r="A96" s="68" t="s">
        <v>342</v>
      </c>
      <c r="B96" s="76" t="s">
        <v>343</v>
      </c>
      <c r="C96" s="69" t="s">
        <v>344</v>
      </c>
      <c r="D96" s="68" t="s">
        <v>298</v>
      </c>
      <c r="E96" s="70">
        <v>70</v>
      </c>
      <c r="F96" s="190"/>
      <c r="G96" s="71">
        <f t="shared" si="6"/>
        <v>0</v>
      </c>
      <c r="H96" s="55">
        <v>0</v>
      </c>
      <c r="I96" s="54">
        <f t="shared" si="7"/>
        <v>0</v>
      </c>
      <c r="J96" s="55">
        <v>0</v>
      </c>
      <c r="K96" s="54">
        <f t="shared" si="8"/>
        <v>0</v>
      </c>
      <c r="L96" s="56">
        <v>4</v>
      </c>
      <c r="M96" s="57" t="s">
        <v>20</v>
      </c>
    </row>
    <row r="97" spans="1:13" s="57" customFormat="1" ht="13.5" customHeight="1">
      <c r="A97" s="68" t="s">
        <v>345</v>
      </c>
      <c r="B97" s="76" t="s">
        <v>346</v>
      </c>
      <c r="C97" s="69" t="s">
        <v>347</v>
      </c>
      <c r="D97" s="68" t="s">
        <v>298</v>
      </c>
      <c r="E97" s="70">
        <v>40</v>
      </c>
      <c r="F97" s="190"/>
      <c r="G97" s="71">
        <f t="shared" si="6"/>
        <v>0</v>
      </c>
      <c r="H97" s="55">
        <v>0</v>
      </c>
      <c r="I97" s="54">
        <f t="shared" si="7"/>
        <v>0</v>
      </c>
      <c r="J97" s="55">
        <v>0</v>
      </c>
      <c r="K97" s="54">
        <f t="shared" si="8"/>
        <v>0</v>
      </c>
      <c r="L97" s="56">
        <v>4</v>
      </c>
      <c r="M97" s="57" t="s">
        <v>20</v>
      </c>
    </row>
    <row r="98" spans="1:13" s="57" customFormat="1" ht="13.5" customHeight="1">
      <c r="A98" s="68" t="s">
        <v>348</v>
      </c>
      <c r="B98" s="76" t="s">
        <v>349</v>
      </c>
      <c r="C98" s="69" t="s">
        <v>350</v>
      </c>
      <c r="D98" s="68" t="s">
        <v>135</v>
      </c>
      <c r="E98" s="70">
        <v>60.604</v>
      </c>
      <c r="F98" s="190"/>
      <c r="G98" s="71">
        <f t="shared" si="6"/>
        <v>0</v>
      </c>
      <c r="H98" s="55">
        <v>0.0005</v>
      </c>
      <c r="I98" s="54">
        <f t="shared" si="7"/>
        <v>0.030302</v>
      </c>
      <c r="J98" s="55">
        <v>0</v>
      </c>
      <c r="K98" s="54">
        <f t="shared" si="8"/>
        <v>0</v>
      </c>
      <c r="L98" s="56">
        <v>4</v>
      </c>
      <c r="M98" s="57" t="s">
        <v>20</v>
      </c>
    </row>
    <row r="99" spans="1:13" s="57" customFormat="1" ht="13.5" customHeight="1">
      <c r="A99" s="68" t="s">
        <v>351</v>
      </c>
      <c r="B99" s="76" t="s">
        <v>352</v>
      </c>
      <c r="C99" s="69" t="s">
        <v>353</v>
      </c>
      <c r="D99" s="68" t="s">
        <v>135</v>
      </c>
      <c r="E99" s="70">
        <v>54.608</v>
      </c>
      <c r="F99" s="190"/>
      <c r="G99" s="71">
        <f t="shared" si="6"/>
        <v>0</v>
      </c>
      <c r="H99" s="55">
        <v>0.0004</v>
      </c>
      <c r="I99" s="54">
        <f t="shared" si="7"/>
        <v>0.0218432</v>
      </c>
      <c r="J99" s="55">
        <v>0</v>
      </c>
      <c r="K99" s="54">
        <f t="shared" si="8"/>
        <v>0</v>
      </c>
      <c r="L99" s="56">
        <v>4</v>
      </c>
      <c r="M99" s="57" t="s">
        <v>20</v>
      </c>
    </row>
    <row r="100" spans="1:13" s="57" customFormat="1" ht="13.5" customHeight="1">
      <c r="A100" s="68" t="s">
        <v>354</v>
      </c>
      <c r="B100" s="76" t="s">
        <v>355</v>
      </c>
      <c r="C100" s="69" t="s">
        <v>356</v>
      </c>
      <c r="D100" s="68" t="s">
        <v>89</v>
      </c>
      <c r="E100" s="70">
        <v>4.6</v>
      </c>
      <c r="F100" s="190"/>
      <c r="G100" s="71">
        <f t="shared" si="6"/>
        <v>0</v>
      </c>
      <c r="H100" s="55">
        <v>0</v>
      </c>
      <c r="I100" s="54">
        <f t="shared" si="7"/>
        <v>0</v>
      </c>
      <c r="J100" s="55">
        <v>0.077</v>
      </c>
      <c r="K100" s="54">
        <f t="shared" si="8"/>
        <v>0.35419999999999996</v>
      </c>
      <c r="L100" s="56">
        <v>4</v>
      </c>
      <c r="M100" s="57" t="s">
        <v>20</v>
      </c>
    </row>
    <row r="101" spans="1:13" s="57" customFormat="1" ht="24" customHeight="1">
      <c r="A101" s="68" t="s">
        <v>357</v>
      </c>
      <c r="B101" s="76" t="s">
        <v>358</v>
      </c>
      <c r="C101" s="69" t="s">
        <v>359</v>
      </c>
      <c r="D101" s="68" t="s">
        <v>298</v>
      </c>
      <c r="E101" s="70">
        <v>50</v>
      </c>
      <c r="F101" s="190"/>
      <c r="G101" s="71">
        <f t="shared" si="6"/>
        <v>0</v>
      </c>
      <c r="H101" s="55">
        <v>0</v>
      </c>
      <c r="I101" s="54">
        <f t="shared" si="7"/>
        <v>0</v>
      </c>
      <c r="J101" s="55">
        <v>0</v>
      </c>
      <c r="K101" s="54">
        <f t="shared" si="8"/>
        <v>0</v>
      </c>
      <c r="L101" s="56">
        <v>4</v>
      </c>
      <c r="M101" s="57" t="s">
        <v>20</v>
      </c>
    </row>
    <row r="102" spans="1:13" s="57" customFormat="1" ht="13.5" customHeight="1">
      <c r="A102" s="68" t="s">
        <v>360</v>
      </c>
      <c r="B102" s="76" t="s">
        <v>361</v>
      </c>
      <c r="C102" s="69" t="s">
        <v>362</v>
      </c>
      <c r="D102" s="68" t="s">
        <v>89</v>
      </c>
      <c r="E102" s="70">
        <v>17.667</v>
      </c>
      <c r="F102" s="190"/>
      <c r="G102" s="71">
        <f t="shared" si="6"/>
        <v>0</v>
      </c>
      <c r="H102" s="55">
        <v>0</v>
      </c>
      <c r="I102" s="54">
        <f t="shared" si="7"/>
        <v>0</v>
      </c>
      <c r="J102" s="55">
        <v>0.001</v>
      </c>
      <c r="K102" s="54">
        <f t="shared" si="8"/>
        <v>0.017667000000000002</v>
      </c>
      <c r="L102" s="56">
        <v>4</v>
      </c>
      <c r="M102" s="57" t="s">
        <v>20</v>
      </c>
    </row>
    <row r="103" spans="2:13" s="49" customFormat="1" ht="12.75" customHeight="1">
      <c r="B103" s="51" t="s">
        <v>363</v>
      </c>
      <c r="C103" s="51" t="s">
        <v>364</v>
      </c>
      <c r="F103" s="189"/>
      <c r="G103" s="52">
        <f>SUM(G104:G111)</f>
        <v>0</v>
      </c>
      <c r="I103" s="53">
        <f>SUM(I104:I111)</f>
        <v>0</v>
      </c>
      <c r="K103" s="53">
        <f>SUM(K104:K111)</f>
        <v>0</v>
      </c>
      <c r="M103" s="51" t="s">
        <v>18</v>
      </c>
    </row>
    <row r="104" spans="1:13" s="57" customFormat="1" ht="24" customHeight="1">
      <c r="A104" s="68" t="s">
        <v>365</v>
      </c>
      <c r="B104" s="76" t="s">
        <v>366</v>
      </c>
      <c r="C104" s="69" t="s">
        <v>367</v>
      </c>
      <c r="D104" s="68" t="s">
        <v>114</v>
      </c>
      <c r="E104" s="70">
        <v>121.36</v>
      </c>
      <c r="F104" s="190"/>
      <c r="G104" s="71">
        <f aca="true" t="shared" si="9" ref="G104:G111">ROUND(E104*F104,2)</f>
        <v>0</v>
      </c>
      <c r="H104" s="55">
        <v>0</v>
      </c>
      <c r="I104" s="54">
        <f aca="true" t="shared" si="10" ref="I104:I111">E104*H104</f>
        <v>0</v>
      </c>
      <c r="J104" s="55">
        <v>0</v>
      </c>
      <c r="K104" s="54">
        <f aca="true" t="shared" si="11" ref="K104:K111">E104*J104</f>
        <v>0</v>
      </c>
      <c r="L104" s="56">
        <v>4</v>
      </c>
      <c r="M104" s="57" t="s">
        <v>20</v>
      </c>
    </row>
    <row r="105" spans="1:13" s="57" customFormat="1" ht="24" customHeight="1">
      <c r="A105" s="68" t="s">
        <v>368</v>
      </c>
      <c r="B105" s="76" t="s">
        <v>117</v>
      </c>
      <c r="C105" s="69" t="s">
        <v>118</v>
      </c>
      <c r="D105" s="68" t="s">
        <v>114</v>
      </c>
      <c r="E105" s="70">
        <v>121.36</v>
      </c>
      <c r="F105" s="190"/>
      <c r="G105" s="71">
        <f t="shared" si="9"/>
        <v>0</v>
      </c>
      <c r="H105" s="55">
        <v>0</v>
      </c>
      <c r="I105" s="54">
        <f t="shared" si="10"/>
        <v>0</v>
      </c>
      <c r="J105" s="55">
        <v>0</v>
      </c>
      <c r="K105" s="54">
        <f t="shared" si="11"/>
        <v>0</v>
      </c>
      <c r="L105" s="56">
        <v>4</v>
      </c>
      <c r="M105" s="57" t="s">
        <v>20</v>
      </c>
    </row>
    <row r="106" spans="1:13" s="57" customFormat="1" ht="24" customHeight="1">
      <c r="A106" s="68" t="s">
        <v>369</v>
      </c>
      <c r="B106" s="76" t="s">
        <v>370</v>
      </c>
      <c r="C106" s="69" t="s">
        <v>371</v>
      </c>
      <c r="D106" s="68" t="s">
        <v>114</v>
      </c>
      <c r="E106" s="70">
        <v>121.36</v>
      </c>
      <c r="F106" s="190"/>
      <c r="G106" s="71">
        <f t="shared" si="9"/>
        <v>0</v>
      </c>
      <c r="H106" s="55">
        <v>0</v>
      </c>
      <c r="I106" s="54">
        <f t="shared" si="10"/>
        <v>0</v>
      </c>
      <c r="J106" s="55">
        <v>0</v>
      </c>
      <c r="K106" s="54">
        <f t="shared" si="11"/>
        <v>0</v>
      </c>
      <c r="L106" s="56">
        <v>4</v>
      </c>
      <c r="M106" s="57" t="s">
        <v>20</v>
      </c>
    </row>
    <row r="107" spans="1:13" s="57" customFormat="1" ht="13.5" customHeight="1">
      <c r="A107" s="68" t="s">
        <v>372</v>
      </c>
      <c r="B107" s="76" t="s">
        <v>373</v>
      </c>
      <c r="C107" s="69" t="s">
        <v>374</v>
      </c>
      <c r="D107" s="68" t="s">
        <v>114</v>
      </c>
      <c r="E107" s="70">
        <v>3</v>
      </c>
      <c r="F107" s="190"/>
      <c r="G107" s="71">
        <f t="shared" si="9"/>
        <v>0</v>
      </c>
      <c r="H107" s="55">
        <v>0</v>
      </c>
      <c r="I107" s="54">
        <f t="shared" si="10"/>
        <v>0</v>
      </c>
      <c r="J107" s="55">
        <v>0</v>
      </c>
      <c r="K107" s="54">
        <f t="shared" si="11"/>
        <v>0</v>
      </c>
      <c r="L107" s="56">
        <v>4</v>
      </c>
      <c r="M107" s="57" t="s">
        <v>20</v>
      </c>
    </row>
    <row r="108" spans="1:13" s="57" customFormat="1" ht="13.5" customHeight="1">
      <c r="A108" s="68" t="s">
        <v>375</v>
      </c>
      <c r="B108" s="76" t="s">
        <v>376</v>
      </c>
      <c r="C108" s="69" t="s">
        <v>377</v>
      </c>
      <c r="D108" s="68" t="s">
        <v>114</v>
      </c>
      <c r="E108" s="70">
        <v>8.471</v>
      </c>
      <c r="F108" s="190"/>
      <c r="G108" s="71">
        <f t="shared" si="9"/>
        <v>0</v>
      </c>
      <c r="H108" s="55">
        <v>0</v>
      </c>
      <c r="I108" s="54">
        <f t="shared" si="10"/>
        <v>0</v>
      </c>
      <c r="J108" s="55">
        <v>0</v>
      </c>
      <c r="K108" s="54">
        <f t="shared" si="11"/>
        <v>0</v>
      </c>
      <c r="L108" s="56">
        <v>4</v>
      </c>
      <c r="M108" s="57" t="s">
        <v>20</v>
      </c>
    </row>
    <row r="109" spans="1:13" s="57" customFormat="1" ht="13.5" customHeight="1">
      <c r="A109" s="68" t="s">
        <v>378</v>
      </c>
      <c r="B109" s="76" t="s">
        <v>379</v>
      </c>
      <c r="C109" s="69" t="s">
        <v>380</v>
      </c>
      <c r="D109" s="68" t="s">
        <v>114</v>
      </c>
      <c r="E109" s="70">
        <v>94.341</v>
      </c>
      <c r="F109" s="190"/>
      <c r="G109" s="71">
        <f t="shared" si="9"/>
        <v>0</v>
      </c>
      <c r="H109" s="55">
        <v>0</v>
      </c>
      <c r="I109" s="54">
        <f t="shared" si="10"/>
        <v>0</v>
      </c>
      <c r="J109" s="55">
        <v>0</v>
      </c>
      <c r="K109" s="54">
        <f t="shared" si="11"/>
        <v>0</v>
      </c>
      <c r="L109" s="56">
        <v>4</v>
      </c>
      <c r="M109" s="57" t="s">
        <v>20</v>
      </c>
    </row>
    <row r="110" spans="1:13" s="57" customFormat="1" ht="24" customHeight="1">
      <c r="A110" s="68" t="s">
        <v>381</v>
      </c>
      <c r="B110" s="76" t="s">
        <v>121</v>
      </c>
      <c r="C110" s="69" t="s">
        <v>122</v>
      </c>
      <c r="D110" s="68" t="s">
        <v>114</v>
      </c>
      <c r="E110" s="70">
        <v>1.3</v>
      </c>
      <c r="F110" s="190"/>
      <c r="G110" s="71">
        <f t="shared" si="9"/>
        <v>0</v>
      </c>
      <c r="H110" s="55">
        <v>0</v>
      </c>
      <c r="I110" s="54">
        <f t="shared" si="10"/>
        <v>0</v>
      </c>
      <c r="J110" s="55">
        <v>0</v>
      </c>
      <c r="K110" s="54">
        <f t="shared" si="11"/>
        <v>0</v>
      </c>
      <c r="L110" s="56">
        <v>4</v>
      </c>
      <c r="M110" s="57" t="s">
        <v>20</v>
      </c>
    </row>
    <row r="111" spans="1:13" s="57" customFormat="1" ht="24" customHeight="1">
      <c r="A111" s="68" t="s">
        <v>382</v>
      </c>
      <c r="B111" s="76" t="s">
        <v>383</v>
      </c>
      <c r="C111" s="69" t="s">
        <v>384</v>
      </c>
      <c r="D111" s="68" t="s">
        <v>114</v>
      </c>
      <c r="E111" s="70">
        <v>0.7</v>
      </c>
      <c r="F111" s="190"/>
      <c r="G111" s="71">
        <f t="shared" si="9"/>
        <v>0</v>
      </c>
      <c r="H111" s="55">
        <v>0</v>
      </c>
      <c r="I111" s="54">
        <f t="shared" si="10"/>
        <v>0</v>
      </c>
      <c r="J111" s="55">
        <v>0</v>
      </c>
      <c r="K111" s="54">
        <f t="shared" si="11"/>
        <v>0</v>
      </c>
      <c r="L111" s="56">
        <v>4</v>
      </c>
      <c r="M111" s="57" t="s">
        <v>20</v>
      </c>
    </row>
    <row r="112" spans="2:13" s="49" customFormat="1" ht="12.75" customHeight="1">
      <c r="B112" s="51" t="s">
        <v>385</v>
      </c>
      <c r="C112" s="51" t="s">
        <v>386</v>
      </c>
      <c r="F112" s="189"/>
      <c r="G112" s="52">
        <f>G113</f>
        <v>0</v>
      </c>
      <c r="I112" s="53">
        <f>I113</f>
        <v>0</v>
      </c>
      <c r="K112" s="53">
        <f>K113</f>
        <v>0</v>
      </c>
      <c r="M112" s="51" t="s">
        <v>18</v>
      </c>
    </row>
    <row r="113" spans="1:13" s="57" customFormat="1" ht="13.5" customHeight="1">
      <c r="A113" s="68" t="s">
        <v>387</v>
      </c>
      <c r="B113" s="76" t="s">
        <v>388</v>
      </c>
      <c r="C113" s="69" t="s">
        <v>389</v>
      </c>
      <c r="D113" s="68" t="s">
        <v>114</v>
      </c>
      <c r="E113" s="70">
        <v>127.408</v>
      </c>
      <c r="F113" s="190"/>
      <c r="G113" s="71">
        <f>ROUND(E113*F113,2)</f>
        <v>0</v>
      </c>
      <c r="H113" s="55">
        <v>0</v>
      </c>
      <c r="I113" s="54">
        <f>E113*H113</f>
        <v>0</v>
      </c>
      <c r="J113" s="55">
        <v>0</v>
      </c>
      <c r="K113" s="54">
        <f>E113*J113</f>
        <v>0</v>
      </c>
      <c r="L113" s="56">
        <v>4</v>
      </c>
      <c r="M113" s="57" t="s">
        <v>20</v>
      </c>
    </row>
    <row r="114" spans="2:13" s="49" customFormat="1" ht="12.75" customHeight="1">
      <c r="B114" s="50" t="s">
        <v>390</v>
      </c>
      <c r="C114" s="50" t="s">
        <v>391</v>
      </c>
      <c r="F114" s="189"/>
      <c r="G114" s="62">
        <f>G115+G122+G135+G145+G161+G165+G201+G204+G242+G261+G265+G269</f>
        <v>0</v>
      </c>
      <c r="I114" s="63">
        <f>I115+I122+I135+I145+I161+I165+I201+I204+I242+I261+I265+I269</f>
        <v>34.14296637</v>
      </c>
      <c r="K114" s="63">
        <f>K115+K122+K135+K145+K161+K165+K201+K204+K242+K261+K265+K269</f>
        <v>6.42211308</v>
      </c>
      <c r="M114" s="50" t="s">
        <v>88</v>
      </c>
    </row>
    <row r="115" spans="2:13" s="49" customFormat="1" ht="12.75" customHeight="1">
      <c r="B115" s="51" t="s">
        <v>392</v>
      </c>
      <c r="C115" s="51" t="s">
        <v>393</v>
      </c>
      <c r="F115" s="189"/>
      <c r="G115" s="52">
        <f>SUM(G116:G121)</f>
        <v>0</v>
      </c>
      <c r="I115" s="53">
        <f>SUM(I116:I121)</f>
        <v>0.50137334</v>
      </c>
      <c r="K115" s="53">
        <f>SUM(K116:K121)</f>
        <v>0</v>
      </c>
      <c r="M115" s="51" t="s">
        <v>18</v>
      </c>
    </row>
    <row r="116" spans="1:13" s="57" customFormat="1" ht="13.5" customHeight="1">
      <c r="A116" s="68" t="s">
        <v>394</v>
      </c>
      <c r="B116" s="76" t="s">
        <v>395</v>
      </c>
      <c r="C116" s="69" t="s">
        <v>396</v>
      </c>
      <c r="D116" s="68" t="s">
        <v>89</v>
      </c>
      <c r="E116" s="70">
        <v>73.108</v>
      </c>
      <c r="F116" s="190"/>
      <c r="G116" s="71">
        <f aca="true" t="shared" si="12" ref="G116:G121">ROUND(E116*F116,2)</f>
        <v>0</v>
      </c>
      <c r="H116" s="55">
        <v>3E-05</v>
      </c>
      <c r="I116" s="54">
        <f aca="true" t="shared" si="13" ref="I116:I121">E116*H116</f>
        <v>0.0021932400000000004</v>
      </c>
      <c r="J116" s="55">
        <v>0</v>
      </c>
      <c r="K116" s="54">
        <f aca="true" t="shared" si="14" ref="K116:K121">E116*J116</f>
        <v>0</v>
      </c>
      <c r="L116" s="56">
        <v>16</v>
      </c>
      <c r="M116" s="57" t="s">
        <v>20</v>
      </c>
    </row>
    <row r="117" spans="1:13" s="57" customFormat="1" ht="13.5" customHeight="1">
      <c r="A117" s="72" t="s">
        <v>397</v>
      </c>
      <c r="B117" s="77" t="s">
        <v>398</v>
      </c>
      <c r="C117" s="73" t="s">
        <v>399</v>
      </c>
      <c r="D117" s="72" t="s">
        <v>114</v>
      </c>
      <c r="E117" s="74">
        <v>0.022</v>
      </c>
      <c r="F117" s="191"/>
      <c r="G117" s="75">
        <f t="shared" si="12"/>
        <v>0</v>
      </c>
      <c r="H117" s="59">
        <v>1</v>
      </c>
      <c r="I117" s="58">
        <f t="shared" si="13"/>
        <v>0.022</v>
      </c>
      <c r="J117" s="59">
        <v>0</v>
      </c>
      <c r="K117" s="58">
        <f t="shared" si="14"/>
        <v>0</v>
      </c>
      <c r="L117" s="60">
        <v>32</v>
      </c>
      <c r="M117" s="61" t="s">
        <v>20</v>
      </c>
    </row>
    <row r="118" spans="1:13" s="57" customFormat="1" ht="13.5" customHeight="1">
      <c r="A118" s="68" t="s">
        <v>400</v>
      </c>
      <c r="B118" s="76" t="s">
        <v>401</v>
      </c>
      <c r="C118" s="69" t="s">
        <v>402</v>
      </c>
      <c r="D118" s="68" t="s">
        <v>89</v>
      </c>
      <c r="E118" s="70">
        <v>73.108</v>
      </c>
      <c r="F118" s="190"/>
      <c r="G118" s="71">
        <f t="shared" si="12"/>
        <v>0</v>
      </c>
      <c r="H118" s="55">
        <v>0.0004</v>
      </c>
      <c r="I118" s="54">
        <f t="shared" si="13"/>
        <v>0.029243200000000004</v>
      </c>
      <c r="J118" s="55">
        <v>0</v>
      </c>
      <c r="K118" s="54">
        <f t="shared" si="14"/>
        <v>0</v>
      </c>
      <c r="L118" s="56">
        <v>16</v>
      </c>
      <c r="M118" s="57" t="s">
        <v>20</v>
      </c>
    </row>
    <row r="119" spans="1:13" s="57" customFormat="1" ht="13.5" customHeight="1">
      <c r="A119" s="72" t="s">
        <v>403</v>
      </c>
      <c r="B119" s="77" t="s">
        <v>404</v>
      </c>
      <c r="C119" s="73" t="s">
        <v>405</v>
      </c>
      <c r="D119" s="72" t="s">
        <v>89</v>
      </c>
      <c r="E119" s="74">
        <v>87.73</v>
      </c>
      <c r="F119" s="191"/>
      <c r="G119" s="75">
        <f t="shared" si="12"/>
        <v>0</v>
      </c>
      <c r="H119" s="59">
        <v>0.0049</v>
      </c>
      <c r="I119" s="58">
        <f t="shared" si="13"/>
        <v>0.429877</v>
      </c>
      <c r="J119" s="59">
        <v>0</v>
      </c>
      <c r="K119" s="58">
        <f t="shared" si="14"/>
        <v>0</v>
      </c>
      <c r="L119" s="60">
        <v>32</v>
      </c>
      <c r="M119" s="61" t="s">
        <v>20</v>
      </c>
    </row>
    <row r="120" spans="1:13" s="57" customFormat="1" ht="13.5" customHeight="1">
      <c r="A120" s="68" t="s">
        <v>406</v>
      </c>
      <c r="B120" s="76" t="s">
        <v>407</v>
      </c>
      <c r="C120" s="69" t="s">
        <v>408</v>
      </c>
      <c r="D120" s="68" t="s">
        <v>89</v>
      </c>
      <c r="E120" s="70">
        <v>30.61</v>
      </c>
      <c r="F120" s="190"/>
      <c r="G120" s="71">
        <f t="shared" si="12"/>
        <v>0</v>
      </c>
      <c r="H120" s="55">
        <v>0.00059</v>
      </c>
      <c r="I120" s="54">
        <f t="shared" si="13"/>
        <v>0.0180599</v>
      </c>
      <c r="J120" s="55">
        <v>0</v>
      </c>
      <c r="K120" s="54">
        <f t="shared" si="14"/>
        <v>0</v>
      </c>
      <c r="L120" s="56">
        <v>16</v>
      </c>
      <c r="M120" s="57" t="s">
        <v>20</v>
      </c>
    </row>
    <row r="121" spans="1:13" s="57" customFormat="1" ht="24" customHeight="1">
      <c r="A121" s="68" t="s">
        <v>409</v>
      </c>
      <c r="B121" s="76" t="s">
        <v>410</v>
      </c>
      <c r="C121" s="69" t="s">
        <v>411</v>
      </c>
      <c r="D121" s="68" t="s">
        <v>114</v>
      </c>
      <c r="E121" s="70">
        <v>0.501</v>
      </c>
      <c r="F121" s="190"/>
      <c r="G121" s="71">
        <f t="shared" si="12"/>
        <v>0</v>
      </c>
      <c r="H121" s="55">
        <v>0</v>
      </c>
      <c r="I121" s="54">
        <f t="shared" si="13"/>
        <v>0</v>
      </c>
      <c r="J121" s="55">
        <v>0</v>
      </c>
      <c r="K121" s="54">
        <f t="shared" si="14"/>
        <v>0</v>
      </c>
      <c r="L121" s="56">
        <v>16</v>
      </c>
      <c r="M121" s="57" t="s">
        <v>20</v>
      </c>
    </row>
    <row r="122" spans="2:13" s="49" customFormat="1" ht="12.75" customHeight="1">
      <c r="B122" s="51" t="s">
        <v>412</v>
      </c>
      <c r="C122" s="51" t="s">
        <v>413</v>
      </c>
      <c r="F122" s="189"/>
      <c r="G122" s="52">
        <f>SUM(G123:G134)</f>
        <v>0</v>
      </c>
      <c r="I122" s="53">
        <f>SUM(I123:I134)</f>
        <v>7.3655102999999995</v>
      </c>
      <c r="K122" s="53">
        <f>SUM(K123:K134)</f>
        <v>0</v>
      </c>
      <c r="M122" s="51" t="s">
        <v>18</v>
      </c>
    </row>
    <row r="123" spans="1:13" s="57" customFormat="1" ht="13.5" customHeight="1">
      <c r="A123" s="68" t="s">
        <v>414</v>
      </c>
      <c r="B123" s="76" t="s">
        <v>415</v>
      </c>
      <c r="C123" s="69" t="s">
        <v>416</v>
      </c>
      <c r="D123" s="68" t="s">
        <v>89</v>
      </c>
      <c r="E123" s="70">
        <v>332.35</v>
      </c>
      <c r="F123" s="190"/>
      <c r="G123" s="71">
        <f aca="true" t="shared" si="15" ref="G123:G134">ROUND(E123*F123,2)</f>
        <v>0</v>
      </c>
      <c r="H123" s="55">
        <v>0.00036</v>
      </c>
      <c r="I123" s="54">
        <f aca="true" t="shared" si="16" ref="I123:I134">E123*H123</f>
        <v>0.11964600000000002</v>
      </c>
      <c r="J123" s="55">
        <v>0</v>
      </c>
      <c r="K123" s="54">
        <f aca="true" t="shared" si="17" ref="K123:K134">E123*J123</f>
        <v>0</v>
      </c>
      <c r="L123" s="56">
        <v>16</v>
      </c>
      <c r="M123" s="57" t="s">
        <v>20</v>
      </c>
    </row>
    <row r="124" spans="1:13" s="57" customFormat="1" ht="13.5" customHeight="1">
      <c r="A124" s="72" t="s">
        <v>417</v>
      </c>
      <c r="B124" s="77" t="s">
        <v>418</v>
      </c>
      <c r="C124" s="73" t="s">
        <v>419</v>
      </c>
      <c r="D124" s="72" t="s">
        <v>89</v>
      </c>
      <c r="E124" s="74">
        <v>382.203</v>
      </c>
      <c r="F124" s="191"/>
      <c r="G124" s="75">
        <f t="shared" si="15"/>
        <v>0</v>
      </c>
      <c r="H124" s="59">
        <v>0.0049</v>
      </c>
      <c r="I124" s="58">
        <f t="shared" si="16"/>
        <v>1.8727946999999998</v>
      </c>
      <c r="J124" s="59">
        <v>0</v>
      </c>
      <c r="K124" s="58">
        <f t="shared" si="17"/>
        <v>0</v>
      </c>
      <c r="L124" s="60">
        <v>32</v>
      </c>
      <c r="M124" s="61" t="s">
        <v>20</v>
      </c>
    </row>
    <row r="125" spans="1:13" s="57" customFormat="1" ht="24" customHeight="1">
      <c r="A125" s="68" t="s">
        <v>420</v>
      </c>
      <c r="B125" s="76" t="s">
        <v>421</v>
      </c>
      <c r="C125" s="69" t="s">
        <v>422</v>
      </c>
      <c r="D125" s="68" t="s">
        <v>89</v>
      </c>
      <c r="E125" s="70">
        <v>332.35</v>
      </c>
      <c r="F125" s="190"/>
      <c r="G125" s="71">
        <f t="shared" si="15"/>
        <v>0</v>
      </c>
      <c r="H125" s="55">
        <v>0.00036</v>
      </c>
      <c r="I125" s="54">
        <f t="shared" si="16"/>
        <v>0.11964600000000002</v>
      </c>
      <c r="J125" s="55">
        <v>0</v>
      </c>
      <c r="K125" s="54">
        <f t="shared" si="17"/>
        <v>0</v>
      </c>
      <c r="L125" s="56">
        <v>16</v>
      </c>
      <c r="M125" s="57" t="s">
        <v>20</v>
      </c>
    </row>
    <row r="126" spans="1:13" s="57" customFormat="1" ht="24" customHeight="1">
      <c r="A126" s="72" t="s">
        <v>423</v>
      </c>
      <c r="B126" s="77" t="s">
        <v>424</v>
      </c>
      <c r="C126" s="73" t="s">
        <v>425</v>
      </c>
      <c r="D126" s="72" t="s">
        <v>89</v>
      </c>
      <c r="E126" s="74">
        <v>382.203</v>
      </c>
      <c r="F126" s="191"/>
      <c r="G126" s="75">
        <f t="shared" si="15"/>
        <v>0</v>
      </c>
      <c r="H126" s="59">
        <v>0.0061</v>
      </c>
      <c r="I126" s="58">
        <f t="shared" si="16"/>
        <v>2.3314383</v>
      </c>
      <c r="J126" s="59">
        <v>0</v>
      </c>
      <c r="K126" s="58">
        <f t="shared" si="17"/>
        <v>0</v>
      </c>
      <c r="L126" s="60">
        <v>32</v>
      </c>
      <c r="M126" s="61" t="s">
        <v>20</v>
      </c>
    </row>
    <row r="127" spans="1:13" s="57" customFormat="1" ht="13.5" customHeight="1">
      <c r="A127" s="68" t="s">
        <v>426</v>
      </c>
      <c r="B127" s="76" t="s">
        <v>427</v>
      </c>
      <c r="C127" s="69" t="s">
        <v>428</v>
      </c>
      <c r="D127" s="68" t="s">
        <v>89</v>
      </c>
      <c r="E127" s="70">
        <v>201.101</v>
      </c>
      <c r="F127" s="190"/>
      <c r="G127" s="71">
        <f t="shared" si="15"/>
        <v>0</v>
      </c>
      <c r="H127" s="55">
        <v>0.005</v>
      </c>
      <c r="I127" s="54">
        <f t="shared" si="16"/>
        <v>1.005505</v>
      </c>
      <c r="J127" s="55">
        <v>0</v>
      </c>
      <c r="K127" s="54">
        <f t="shared" si="17"/>
        <v>0</v>
      </c>
      <c r="L127" s="56">
        <v>16</v>
      </c>
      <c r="M127" s="57" t="s">
        <v>20</v>
      </c>
    </row>
    <row r="128" spans="1:13" s="57" customFormat="1" ht="13.5" customHeight="1">
      <c r="A128" s="68" t="s">
        <v>429</v>
      </c>
      <c r="B128" s="76" t="s">
        <v>430</v>
      </c>
      <c r="C128" s="69" t="s">
        <v>431</v>
      </c>
      <c r="D128" s="68" t="s">
        <v>89</v>
      </c>
      <c r="E128" s="70">
        <v>158.081</v>
      </c>
      <c r="F128" s="190"/>
      <c r="G128" s="71">
        <f t="shared" si="15"/>
        <v>0</v>
      </c>
      <c r="H128" s="55">
        <v>0.005</v>
      </c>
      <c r="I128" s="54">
        <f t="shared" si="16"/>
        <v>0.7904049999999999</v>
      </c>
      <c r="J128" s="55">
        <v>0</v>
      </c>
      <c r="K128" s="54">
        <f t="shared" si="17"/>
        <v>0</v>
      </c>
      <c r="L128" s="56">
        <v>16</v>
      </c>
      <c r="M128" s="57" t="s">
        <v>20</v>
      </c>
    </row>
    <row r="129" spans="1:13" s="57" customFormat="1" ht="24" customHeight="1">
      <c r="A129" s="68" t="s">
        <v>432</v>
      </c>
      <c r="B129" s="76" t="s">
        <v>433</v>
      </c>
      <c r="C129" s="69" t="s">
        <v>434</v>
      </c>
      <c r="D129" s="68" t="s">
        <v>135</v>
      </c>
      <c r="E129" s="70">
        <v>862.26</v>
      </c>
      <c r="F129" s="190"/>
      <c r="G129" s="71">
        <f t="shared" si="15"/>
        <v>0</v>
      </c>
      <c r="H129" s="55">
        <v>0</v>
      </c>
      <c r="I129" s="54">
        <f t="shared" si="16"/>
        <v>0</v>
      </c>
      <c r="J129" s="55">
        <v>0</v>
      </c>
      <c r="K129" s="54">
        <f t="shared" si="17"/>
        <v>0</v>
      </c>
      <c r="L129" s="56">
        <v>16</v>
      </c>
      <c r="M129" s="57" t="s">
        <v>20</v>
      </c>
    </row>
    <row r="130" spans="1:13" s="57" customFormat="1" ht="13.5" customHeight="1">
      <c r="A130" s="68" t="s">
        <v>435</v>
      </c>
      <c r="B130" s="76" t="s">
        <v>436</v>
      </c>
      <c r="C130" s="69" t="s">
        <v>437</v>
      </c>
      <c r="D130" s="68" t="s">
        <v>89</v>
      </c>
      <c r="E130" s="70">
        <v>311.728</v>
      </c>
      <c r="F130" s="190"/>
      <c r="G130" s="71">
        <f t="shared" si="15"/>
        <v>0</v>
      </c>
      <c r="H130" s="55">
        <v>0</v>
      </c>
      <c r="I130" s="54">
        <f t="shared" si="16"/>
        <v>0</v>
      </c>
      <c r="J130" s="55">
        <v>0</v>
      </c>
      <c r="K130" s="54">
        <f t="shared" si="17"/>
        <v>0</v>
      </c>
      <c r="L130" s="56">
        <v>16</v>
      </c>
      <c r="M130" s="57" t="s">
        <v>20</v>
      </c>
    </row>
    <row r="131" spans="1:13" s="57" customFormat="1" ht="13.5" customHeight="1">
      <c r="A131" s="72" t="s">
        <v>438</v>
      </c>
      <c r="B131" s="77" t="s">
        <v>439</v>
      </c>
      <c r="C131" s="73" t="s">
        <v>440</v>
      </c>
      <c r="D131" s="72" t="s">
        <v>89</v>
      </c>
      <c r="E131" s="74">
        <v>358.487</v>
      </c>
      <c r="F131" s="191"/>
      <c r="G131" s="75">
        <f t="shared" si="15"/>
        <v>0</v>
      </c>
      <c r="H131" s="59">
        <v>0.0019</v>
      </c>
      <c r="I131" s="58">
        <f t="shared" si="16"/>
        <v>0.6811253</v>
      </c>
      <c r="J131" s="59">
        <v>0</v>
      </c>
      <c r="K131" s="58">
        <f t="shared" si="17"/>
        <v>0</v>
      </c>
      <c r="L131" s="60">
        <v>32</v>
      </c>
      <c r="M131" s="61" t="s">
        <v>20</v>
      </c>
    </row>
    <row r="132" spans="1:13" s="57" customFormat="1" ht="13.5" customHeight="1">
      <c r="A132" s="68" t="s">
        <v>441</v>
      </c>
      <c r="B132" s="76" t="s">
        <v>442</v>
      </c>
      <c r="C132" s="69" t="s">
        <v>443</v>
      </c>
      <c r="D132" s="68" t="s">
        <v>135</v>
      </c>
      <c r="E132" s="70">
        <v>117.78</v>
      </c>
      <c r="F132" s="190"/>
      <c r="G132" s="71">
        <f t="shared" si="15"/>
        <v>0</v>
      </c>
      <c r="H132" s="55">
        <v>0.0025</v>
      </c>
      <c r="I132" s="54">
        <f t="shared" si="16"/>
        <v>0.29445</v>
      </c>
      <c r="J132" s="55">
        <v>0</v>
      </c>
      <c r="K132" s="54">
        <f t="shared" si="17"/>
        <v>0</v>
      </c>
      <c r="L132" s="56">
        <v>16</v>
      </c>
      <c r="M132" s="57" t="s">
        <v>20</v>
      </c>
    </row>
    <row r="133" spans="1:13" s="57" customFormat="1" ht="13.5" customHeight="1">
      <c r="A133" s="68" t="s">
        <v>444</v>
      </c>
      <c r="B133" s="76" t="s">
        <v>445</v>
      </c>
      <c r="C133" s="69" t="s">
        <v>446</v>
      </c>
      <c r="D133" s="68" t="s">
        <v>89</v>
      </c>
      <c r="E133" s="70">
        <v>60.2</v>
      </c>
      <c r="F133" s="190"/>
      <c r="G133" s="71">
        <f t="shared" si="15"/>
        <v>0</v>
      </c>
      <c r="H133" s="55">
        <v>0.0025</v>
      </c>
      <c r="I133" s="54">
        <f t="shared" si="16"/>
        <v>0.15050000000000002</v>
      </c>
      <c r="J133" s="55">
        <v>0</v>
      </c>
      <c r="K133" s="54">
        <f t="shared" si="17"/>
        <v>0</v>
      </c>
      <c r="L133" s="56">
        <v>16</v>
      </c>
      <c r="M133" s="57" t="s">
        <v>20</v>
      </c>
    </row>
    <row r="134" spans="1:13" s="57" customFormat="1" ht="13.5" customHeight="1">
      <c r="A134" s="68" t="s">
        <v>447</v>
      </c>
      <c r="B134" s="76" t="s">
        <v>448</v>
      </c>
      <c r="C134" s="69" t="s">
        <v>449</v>
      </c>
      <c r="D134" s="68" t="s">
        <v>114</v>
      </c>
      <c r="E134" s="70">
        <v>7.366</v>
      </c>
      <c r="F134" s="190"/>
      <c r="G134" s="71">
        <f t="shared" si="15"/>
        <v>0</v>
      </c>
      <c r="H134" s="55">
        <v>0</v>
      </c>
      <c r="I134" s="54">
        <f t="shared" si="16"/>
        <v>0</v>
      </c>
      <c r="J134" s="55">
        <v>0</v>
      </c>
      <c r="K134" s="54">
        <f t="shared" si="17"/>
        <v>0</v>
      </c>
      <c r="L134" s="56">
        <v>16</v>
      </c>
      <c r="M134" s="57" t="s">
        <v>20</v>
      </c>
    </row>
    <row r="135" spans="2:13" s="49" customFormat="1" ht="12.75" customHeight="1">
      <c r="B135" s="51" t="s">
        <v>450</v>
      </c>
      <c r="C135" s="51" t="s">
        <v>451</v>
      </c>
      <c r="F135" s="189"/>
      <c r="G135" s="52">
        <f>SUM(G136:G144)</f>
        <v>0</v>
      </c>
      <c r="I135" s="53">
        <f>SUM(I136:I144)</f>
        <v>6.253545</v>
      </c>
      <c r="K135" s="53">
        <f>SUM(K136:K144)</f>
        <v>1.9359899999999999</v>
      </c>
      <c r="M135" s="51" t="s">
        <v>18</v>
      </c>
    </row>
    <row r="136" spans="1:13" s="57" customFormat="1" ht="24" customHeight="1">
      <c r="A136" s="68" t="s">
        <v>452</v>
      </c>
      <c r="B136" s="76" t="s">
        <v>453</v>
      </c>
      <c r="C136" s="69" t="s">
        <v>454</v>
      </c>
      <c r="D136" s="68" t="s">
        <v>89</v>
      </c>
      <c r="E136" s="70">
        <v>0.56</v>
      </c>
      <c r="F136" s="190"/>
      <c r="G136" s="71">
        <f aca="true" t="shared" si="18" ref="G136:G144">ROUND(E136*F136,2)</f>
        <v>0</v>
      </c>
      <c r="H136" s="55">
        <v>0.006</v>
      </c>
      <c r="I136" s="54">
        <f aca="true" t="shared" si="19" ref="I136:I144">E136*H136</f>
        <v>0.0033600000000000006</v>
      </c>
      <c r="J136" s="55">
        <v>0</v>
      </c>
      <c r="K136" s="54">
        <f aca="true" t="shared" si="20" ref="K136:K144">E136*J136</f>
        <v>0</v>
      </c>
      <c r="L136" s="56">
        <v>16</v>
      </c>
      <c r="M136" s="57" t="s">
        <v>20</v>
      </c>
    </row>
    <row r="137" spans="1:13" s="57" customFormat="1" ht="13.5" customHeight="1">
      <c r="A137" s="72" t="s">
        <v>455</v>
      </c>
      <c r="B137" s="77" t="s">
        <v>456</v>
      </c>
      <c r="C137" s="73" t="s">
        <v>457</v>
      </c>
      <c r="D137" s="72" t="s">
        <v>89</v>
      </c>
      <c r="E137" s="74">
        <v>0.571</v>
      </c>
      <c r="F137" s="191"/>
      <c r="G137" s="75">
        <f t="shared" si="18"/>
        <v>0</v>
      </c>
      <c r="H137" s="59">
        <v>0.0024</v>
      </c>
      <c r="I137" s="58">
        <f t="shared" si="19"/>
        <v>0.0013703999999999997</v>
      </c>
      <c r="J137" s="59">
        <v>0</v>
      </c>
      <c r="K137" s="58">
        <f t="shared" si="20"/>
        <v>0</v>
      </c>
      <c r="L137" s="60">
        <v>32</v>
      </c>
      <c r="M137" s="61" t="s">
        <v>20</v>
      </c>
    </row>
    <row r="138" spans="1:13" s="57" customFormat="1" ht="24" customHeight="1">
      <c r="A138" s="68" t="s">
        <v>458</v>
      </c>
      <c r="B138" s="76" t="s">
        <v>459</v>
      </c>
      <c r="C138" s="69" t="s">
        <v>460</v>
      </c>
      <c r="D138" s="68" t="s">
        <v>89</v>
      </c>
      <c r="E138" s="70">
        <v>30.61</v>
      </c>
      <c r="F138" s="190"/>
      <c r="G138" s="71">
        <f t="shared" si="18"/>
        <v>0</v>
      </c>
      <c r="H138" s="55">
        <v>0.003</v>
      </c>
      <c r="I138" s="54">
        <f t="shared" si="19"/>
        <v>0.09183</v>
      </c>
      <c r="J138" s="55">
        <v>0</v>
      </c>
      <c r="K138" s="54">
        <f t="shared" si="20"/>
        <v>0</v>
      </c>
      <c r="L138" s="56">
        <v>16</v>
      </c>
      <c r="M138" s="57" t="s">
        <v>20</v>
      </c>
    </row>
    <row r="139" spans="1:13" s="57" customFormat="1" ht="13.5" customHeight="1">
      <c r="A139" s="72" t="s">
        <v>461</v>
      </c>
      <c r="B139" s="77" t="s">
        <v>462</v>
      </c>
      <c r="C139" s="73" t="s">
        <v>463</v>
      </c>
      <c r="D139" s="72" t="s">
        <v>89</v>
      </c>
      <c r="E139" s="74">
        <v>31.222</v>
      </c>
      <c r="F139" s="191"/>
      <c r="G139" s="75">
        <f t="shared" si="18"/>
        <v>0</v>
      </c>
      <c r="H139" s="59">
        <v>0.004</v>
      </c>
      <c r="I139" s="58">
        <f t="shared" si="19"/>
        <v>0.12488800000000001</v>
      </c>
      <c r="J139" s="59">
        <v>0</v>
      </c>
      <c r="K139" s="58">
        <f t="shared" si="20"/>
        <v>0</v>
      </c>
      <c r="L139" s="60">
        <v>32</v>
      </c>
      <c r="M139" s="61" t="s">
        <v>20</v>
      </c>
    </row>
    <row r="140" spans="1:13" s="57" customFormat="1" ht="24" customHeight="1">
      <c r="A140" s="68" t="s">
        <v>464</v>
      </c>
      <c r="B140" s="76" t="s">
        <v>465</v>
      </c>
      <c r="C140" s="69" t="s">
        <v>466</v>
      </c>
      <c r="D140" s="68" t="s">
        <v>89</v>
      </c>
      <c r="E140" s="70">
        <v>79.02</v>
      </c>
      <c r="F140" s="190"/>
      <c r="G140" s="71">
        <f t="shared" si="18"/>
        <v>0</v>
      </c>
      <c r="H140" s="55">
        <v>0</v>
      </c>
      <c r="I140" s="54">
        <f t="shared" si="19"/>
        <v>0</v>
      </c>
      <c r="J140" s="55">
        <v>0.0245</v>
      </c>
      <c r="K140" s="54">
        <f t="shared" si="20"/>
        <v>1.9359899999999999</v>
      </c>
      <c r="L140" s="56">
        <v>16</v>
      </c>
      <c r="M140" s="57" t="s">
        <v>20</v>
      </c>
    </row>
    <row r="141" spans="1:13" s="57" customFormat="1" ht="13.5" customHeight="1">
      <c r="A141" s="68" t="s">
        <v>467</v>
      </c>
      <c r="B141" s="76" t="s">
        <v>468</v>
      </c>
      <c r="C141" s="69" t="s">
        <v>469</v>
      </c>
      <c r="D141" s="68" t="s">
        <v>89</v>
      </c>
      <c r="E141" s="70">
        <v>776.02</v>
      </c>
      <c r="F141" s="190"/>
      <c r="G141" s="71">
        <f t="shared" si="18"/>
        <v>0</v>
      </c>
      <c r="H141" s="55">
        <v>0.00058</v>
      </c>
      <c r="I141" s="54">
        <f t="shared" si="19"/>
        <v>0.4500916</v>
      </c>
      <c r="J141" s="55">
        <v>0</v>
      </c>
      <c r="K141" s="54">
        <f t="shared" si="20"/>
        <v>0</v>
      </c>
      <c r="L141" s="56">
        <v>16</v>
      </c>
      <c r="M141" s="57" t="s">
        <v>20</v>
      </c>
    </row>
    <row r="142" spans="1:13" s="57" customFormat="1" ht="13.5" customHeight="1">
      <c r="A142" s="72" t="s">
        <v>470</v>
      </c>
      <c r="B142" s="77" t="s">
        <v>471</v>
      </c>
      <c r="C142" s="73" t="s">
        <v>472</v>
      </c>
      <c r="D142" s="72" t="s">
        <v>89</v>
      </c>
      <c r="E142" s="74">
        <v>791.54</v>
      </c>
      <c r="F142" s="191"/>
      <c r="G142" s="75">
        <f t="shared" si="18"/>
        <v>0</v>
      </c>
      <c r="H142" s="59">
        <v>0.007</v>
      </c>
      <c r="I142" s="58">
        <f t="shared" si="19"/>
        <v>5.54078</v>
      </c>
      <c r="J142" s="59">
        <v>0</v>
      </c>
      <c r="K142" s="58">
        <f t="shared" si="20"/>
        <v>0</v>
      </c>
      <c r="L142" s="60">
        <v>32</v>
      </c>
      <c r="M142" s="61" t="s">
        <v>20</v>
      </c>
    </row>
    <row r="143" spans="1:13" s="57" customFormat="1" ht="24" customHeight="1">
      <c r="A143" s="68" t="s">
        <v>473</v>
      </c>
      <c r="B143" s="76" t="s">
        <v>474</v>
      </c>
      <c r="C143" s="69" t="s">
        <v>475</v>
      </c>
      <c r="D143" s="68" t="s">
        <v>89</v>
      </c>
      <c r="E143" s="70">
        <v>8.245</v>
      </c>
      <c r="F143" s="190"/>
      <c r="G143" s="71">
        <f t="shared" si="18"/>
        <v>0</v>
      </c>
      <c r="H143" s="55">
        <v>0.005</v>
      </c>
      <c r="I143" s="54">
        <f t="shared" si="19"/>
        <v>0.041225</v>
      </c>
      <c r="J143" s="55">
        <v>0</v>
      </c>
      <c r="K143" s="54">
        <f t="shared" si="20"/>
        <v>0</v>
      </c>
      <c r="L143" s="56">
        <v>16</v>
      </c>
      <c r="M143" s="57" t="s">
        <v>20</v>
      </c>
    </row>
    <row r="144" spans="1:13" s="57" customFormat="1" ht="13.5" customHeight="1">
      <c r="A144" s="68" t="s">
        <v>476</v>
      </c>
      <c r="B144" s="76" t="s">
        <v>477</v>
      </c>
      <c r="C144" s="69" t="s">
        <v>478</v>
      </c>
      <c r="D144" s="68" t="s">
        <v>114</v>
      </c>
      <c r="E144" s="70">
        <v>6.254</v>
      </c>
      <c r="F144" s="190"/>
      <c r="G144" s="71">
        <f t="shared" si="18"/>
        <v>0</v>
      </c>
      <c r="H144" s="55">
        <v>0</v>
      </c>
      <c r="I144" s="54">
        <f t="shared" si="19"/>
        <v>0</v>
      </c>
      <c r="J144" s="55">
        <v>0</v>
      </c>
      <c r="K144" s="54">
        <f t="shared" si="20"/>
        <v>0</v>
      </c>
      <c r="L144" s="56">
        <v>16</v>
      </c>
      <c r="M144" s="57" t="s">
        <v>20</v>
      </c>
    </row>
    <row r="145" spans="2:13" s="49" customFormat="1" ht="12.75" customHeight="1">
      <c r="B145" s="51" t="s">
        <v>479</v>
      </c>
      <c r="C145" s="51" t="s">
        <v>480</v>
      </c>
      <c r="F145" s="189"/>
      <c r="G145" s="52">
        <f>SUM(G146:G160)</f>
        <v>0</v>
      </c>
      <c r="I145" s="53">
        <f>SUM(I146:I160)</f>
        <v>15.200564240000002</v>
      </c>
      <c r="K145" s="53">
        <f>SUM(K146:K160)</f>
        <v>0.35568</v>
      </c>
      <c r="M145" s="51" t="s">
        <v>18</v>
      </c>
    </row>
    <row r="146" spans="1:13" s="57" customFormat="1" ht="13.5" customHeight="1">
      <c r="A146" s="68" t="s">
        <v>481</v>
      </c>
      <c r="B146" s="76" t="s">
        <v>482</v>
      </c>
      <c r="C146" s="69" t="s">
        <v>483</v>
      </c>
      <c r="D146" s="68" t="s">
        <v>89</v>
      </c>
      <c r="E146" s="70">
        <v>3.99</v>
      </c>
      <c r="F146" s="190"/>
      <c r="G146" s="71">
        <f aca="true" t="shared" si="21" ref="G146:G160">ROUND(E146*F146,2)</f>
        <v>0</v>
      </c>
      <c r="H146" s="55">
        <v>0.01423</v>
      </c>
      <c r="I146" s="54">
        <f aca="true" t="shared" si="22" ref="I146:I160">E146*H146</f>
        <v>0.0567777</v>
      </c>
      <c r="J146" s="55">
        <v>0</v>
      </c>
      <c r="K146" s="54">
        <f aca="true" t="shared" si="23" ref="K146:K160">E146*J146</f>
        <v>0</v>
      </c>
      <c r="L146" s="56">
        <v>16</v>
      </c>
      <c r="M146" s="57" t="s">
        <v>20</v>
      </c>
    </row>
    <row r="147" spans="1:13" s="57" customFormat="1" ht="24" customHeight="1">
      <c r="A147" s="68" t="s">
        <v>484</v>
      </c>
      <c r="B147" s="76" t="s">
        <v>485</v>
      </c>
      <c r="C147" s="69" t="s">
        <v>486</v>
      </c>
      <c r="D147" s="68" t="s">
        <v>89</v>
      </c>
      <c r="E147" s="70">
        <v>643.02</v>
      </c>
      <c r="F147" s="190"/>
      <c r="G147" s="71">
        <f t="shared" si="21"/>
        <v>0</v>
      </c>
      <c r="H147" s="55">
        <v>0</v>
      </c>
      <c r="I147" s="54">
        <f t="shared" si="22"/>
        <v>0</v>
      </c>
      <c r="J147" s="55">
        <v>0</v>
      </c>
      <c r="K147" s="54">
        <f t="shared" si="23"/>
        <v>0</v>
      </c>
      <c r="L147" s="56">
        <v>16</v>
      </c>
      <c r="M147" s="57" t="s">
        <v>20</v>
      </c>
    </row>
    <row r="148" spans="1:13" s="57" customFormat="1" ht="13.5" customHeight="1">
      <c r="A148" s="72" t="s">
        <v>487</v>
      </c>
      <c r="B148" s="77" t="s">
        <v>488</v>
      </c>
      <c r="C148" s="73" t="s">
        <v>489</v>
      </c>
      <c r="D148" s="72" t="s">
        <v>91</v>
      </c>
      <c r="E148" s="74">
        <v>17.683</v>
      </c>
      <c r="F148" s="191"/>
      <c r="G148" s="75">
        <f t="shared" si="21"/>
        <v>0</v>
      </c>
      <c r="H148" s="59">
        <v>0.55</v>
      </c>
      <c r="I148" s="58">
        <f t="shared" si="22"/>
        <v>9.72565</v>
      </c>
      <c r="J148" s="59">
        <v>0</v>
      </c>
      <c r="K148" s="58">
        <f t="shared" si="23"/>
        <v>0</v>
      </c>
      <c r="L148" s="60">
        <v>32</v>
      </c>
      <c r="M148" s="61" t="s">
        <v>20</v>
      </c>
    </row>
    <row r="149" spans="1:13" s="57" customFormat="1" ht="13.5" customHeight="1">
      <c r="A149" s="68" t="s">
        <v>490</v>
      </c>
      <c r="B149" s="76" t="s">
        <v>491</v>
      </c>
      <c r="C149" s="69" t="s">
        <v>492</v>
      </c>
      <c r="D149" s="68" t="s">
        <v>89</v>
      </c>
      <c r="E149" s="70">
        <v>23.712</v>
      </c>
      <c r="F149" s="190"/>
      <c r="G149" s="71">
        <f t="shared" si="21"/>
        <v>0</v>
      </c>
      <c r="H149" s="55">
        <v>0</v>
      </c>
      <c r="I149" s="54">
        <f t="shared" si="22"/>
        <v>0</v>
      </c>
      <c r="J149" s="55">
        <v>0.015</v>
      </c>
      <c r="K149" s="54">
        <f t="shared" si="23"/>
        <v>0.35568</v>
      </c>
      <c r="L149" s="56">
        <v>16</v>
      </c>
      <c r="M149" s="57" t="s">
        <v>20</v>
      </c>
    </row>
    <row r="150" spans="1:13" s="57" customFormat="1" ht="24" customHeight="1">
      <c r="A150" s="68" t="s">
        <v>493</v>
      </c>
      <c r="B150" s="76" t="s">
        <v>494</v>
      </c>
      <c r="C150" s="69" t="s">
        <v>495</v>
      </c>
      <c r="D150" s="68" t="s">
        <v>89</v>
      </c>
      <c r="E150" s="70">
        <v>643.02</v>
      </c>
      <c r="F150" s="190"/>
      <c r="G150" s="71">
        <f t="shared" si="21"/>
        <v>0</v>
      </c>
      <c r="H150" s="55">
        <v>0</v>
      </c>
      <c r="I150" s="54">
        <f t="shared" si="22"/>
        <v>0</v>
      </c>
      <c r="J150" s="55">
        <v>0</v>
      </c>
      <c r="K150" s="54">
        <f t="shared" si="23"/>
        <v>0</v>
      </c>
      <c r="L150" s="56">
        <v>16</v>
      </c>
      <c r="M150" s="57" t="s">
        <v>20</v>
      </c>
    </row>
    <row r="151" spans="1:13" s="57" customFormat="1" ht="13.5" customHeight="1">
      <c r="A151" s="72" t="s">
        <v>496</v>
      </c>
      <c r="B151" s="77" t="s">
        <v>497</v>
      </c>
      <c r="C151" s="73" t="s">
        <v>498</v>
      </c>
      <c r="D151" s="72" t="s">
        <v>91</v>
      </c>
      <c r="E151" s="74">
        <v>2.268</v>
      </c>
      <c r="F151" s="191"/>
      <c r="G151" s="75">
        <f t="shared" si="21"/>
        <v>0</v>
      </c>
      <c r="H151" s="59">
        <v>0.55</v>
      </c>
      <c r="I151" s="58">
        <f t="shared" si="22"/>
        <v>1.2474</v>
      </c>
      <c r="J151" s="59">
        <v>0</v>
      </c>
      <c r="K151" s="58">
        <f t="shared" si="23"/>
        <v>0</v>
      </c>
      <c r="L151" s="60">
        <v>32</v>
      </c>
      <c r="M151" s="61" t="s">
        <v>20</v>
      </c>
    </row>
    <row r="152" spans="1:13" s="57" customFormat="1" ht="13.5" customHeight="1">
      <c r="A152" s="68" t="s">
        <v>499</v>
      </c>
      <c r="B152" s="76" t="s">
        <v>500</v>
      </c>
      <c r="C152" s="69" t="s">
        <v>501</v>
      </c>
      <c r="D152" s="68" t="s">
        <v>91</v>
      </c>
      <c r="E152" s="70">
        <v>23.044</v>
      </c>
      <c r="F152" s="190"/>
      <c r="G152" s="71">
        <f t="shared" si="21"/>
        <v>0</v>
      </c>
      <c r="H152" s="55">
        <v>0.02431</v>
      </c>
      <c r="I152" s="54">
        <f t="shared" si="22"/>
        <v>0.56019964</v>
      </c>
      <c r="J152" s="55">
        <v>0</v>
      </c>
      <c r="K152" s="54">
        <f t="shared" si="23"/>
        <v>0</v>
      </c>
      <c r="L152" s="56">
        <v>16</v>
      </c>
      <c r="M152" s="57" t="s">
        <v>20</v>
      </c>
    </row>
    <row r="153" spans="1:13" s="57" customFormat="1" ht="24" customHeight="1">
      <c r="A153" s="68" t="s">
        <v>502</v>
      </c>
      <c r="B153" s="76" t="s">
        <v>503</v>
      </c>
      <c r="C153" s="69" t="s">
        <v>504</v>
      </c>
      <c r="D153" s="68" t="s">
        <v>2</v>
      </c>
      <c r="E153" s="70">
        <v>1021</v>
      </c>
      <c r="F153" s="190"/>
      <c r="G153" s="71">
        <f t="shared" si="21"/>
        <v>0</v>
      </c>
      <c r="H153" s="55">
        <v>0</v>
      </c>
      <c r="I153" s="54">
        <f t="shared" si="22"/>
        <v>0</v>
      </c>
      <c r="J153" s="55">
        <v>0</v>
      </c>
      <c r="K153" s="54">
        <f t="shared" si="23"/>
        <v>0</v>
      </c>
      <c r="L153" s="56">
        <v>16</v>
      </c>
      <c r="M153" s="57" t="s">
        <v>20</v>
      </c>
    </row>
    <row r="154" spans="1:13" s="57" customFormat="1" ht="13.5" customHeight="1">
      <c r="A154" s="72" t="s">
        <v>505</v>
      </c>
      <c r="B154" s="77" t="s">
        <v>506</v>
      </c>
      <c r="C154" s="73" t="s">
        <v>507</v>
      </c>
      <c r="D154" s="72" t="s">
        <v>91</v>
      </c>
      <c r="E154" s="74">
        <v>3.27</v>
      </c>
      <c r="F154" s="191"/>
      <c r="G154" s="75">
        <f t="shared" si="21"/>
        <v>0</v>
      </c>
      <c r="H154" s="59">
        <v>0.55</v>
      </c>
      <c r="I154" s="58">
        <f t="shared" si="22"/>
        <v>1.7985000000000002</v>
      </c>
      <c r="J154" s="59">
        <v>0</v>
      </c>
      <c r="K154" s="58">
        <f t="shared" si="23"/>
        <v>0</v>
      </c>
      <c r="L154" s="60">
        <v>32</v>
      </c>
      <c r="M154" s="61" t="s">
        <v>20</v>
      </c>
    </row>
    <row r="155" spans="1:13" s="57" customFormat="1" ht="13.5" customHeight="1">
      <c r="A155" s="68" t="s">
        <v>508</v>
      </c>
      <c r="B155" s="76" t="s">
        <v>509</v>
      </c>
      <c r="C155" s="69" t="s">
        <v>510</v>
      </c>
      <c r="D155" s="68" t="s">
        <v>91</v>
      </c>
      <c r="E155" s="70">
        <v>3.27</v>
      </c>
      <c r="F155" s="190"/>
      <c r="G155" s="71">
        <f t="shared" si="21"/>
        <v>0</v>
      </c>
      <c r="H155" s="55">
        <v>0.02447</v>
      </c>
      <c r="I155" s="54">
        <f t="shared" si="22"/>
        <v>0.0800169</v>
      </c>
      <c r="J155" s="55">
        <v>0</v>
      </c>
      <c r="K155" s="54">
        <f t="shared" si="23"/>
        <v>0</v>
      </c>
      <c r="L155" s="56">
        <v>16</v>
      </c>
      <c r="M155" s="57" t="s">
        <v>20</v>
      </c>
    </row>
    <row r="156" spans="1:13" s="57" customFormat="1" ht="24" customHeight="1">
      <c r="A156" s="68" t="s">
        <v>511</v>
      </c>
      <c r="B156" s="76" t="s">
        <v>512</v>
      </c>
      <c r="C156" s="69" t="s">
        <v>513</v>
      </c>
      <c r="D156" s="68" t="s">
        <v>2</v>
      </c>
      <c r="E156" s="70">
        <v>312.143</v>
      </c>
      <c r="F156" s="190"/>
      <c r="G156" s="71">
        <f t="shared" si="21"/>
        <v>0</v>
      </c>
      <c r="H156" s="55">
        <v>0</v>
      </c>
      <c r="I156" s="54">
        <f t="shared" si="22"/>
        <v>0</v>
      </c>
      <c r="J156" s="55">
        <v>0</v>
      </c>
      <c r="K156" s="54">
        <f t="shared" si="23"/>
        <v>0</v>
      </c>
      <c r="L156" s="56">
        <v>16</v>
      </c>
      <c r="M156" s="57" t="s">
        <v>20</v>
      </c>
    </row>
    <row r="157" spans="1:13" s="57" customFormat="1" ht="13.5" customHeight="1">
      <c r="A157" s="72" t="s">
        <v>514</v>
      </c>
      <c r="B157" s="77" t="s">
        <v>506</v>
      </c>
      <c r="C157" s="73" t="s">
        <v>507</v>
      </c>
      <c r="D157" s="72" t="s">
        <v>91</v>
      </c>
      <c r="E157" s="74">
        <v>1.443</v>
      </c>
      <c r="F157" s="191"/>
      <c r="G157" s="75">
        <f t="shared" si="21"/>
        <v>0</v>
      </c>
      <c r="H157" s="59">
        <v>0.55</v>
      </c>
      <c r="I157" s="58">
        <f t="shared" si="22"/>
        <v>0.7936500000000001</v>
      </c>
      <c r="J157" s="59">
        <v>0</v>
      </c>
      <c r="K157" s="58">
        <f t="shared" si="23"/>
        <v>0</v>
      </c>
      <c r="L157" s="60">
        <v>32</v>
      </c>
      <c r="M157" s="61" t="s">
        <v>20</v>
      </c>
    </row>
    <row r="158" spans="1:13" s="57" customFormat="1" ht="13.5" customHeight="1">
      <c r="A158" s="72" t="s">
        <v>515</v>
      </c>
      <c r="B158" s="77" t="s">
        <v>516</v>
      </c>
      <c r="C158" s="73" t="s">
        <v>517</v>
      </c>
      <c r="D158" s="72" t="s">
        <v>91</v>
      </c>
      <c r="E158" s="74">
        <v>1.65</v>
      </c>
      <c r="F158" s="191"/>
      <c r="G158" s="75">
        <f t="shared" si="21"/>
        <v>0</v>
      </c>
      <c r="H158" s="59">
        <v>0.55</v>
      </c>
      <c r="I158" s="58">
        <f t="shared" si="22"/>
        <v>0.9075</v>
      </c>
      <c r="J158" s="59">
        <v>0</v>
      </c>
      <c r="K158" s="58">
        <f t="shared" si="23"/>
        <v>0</v>
      </c>
      <c r="L158" s="60">
        <v>32</v>
      </c>
      <c r="M158" s="61" t="s">
        <v>20</v>
      </c>
    </row>
    <row r="159" spans="1:13" s="57" customFormat="1" ht="24" customHeight="1">
      <c r="A159" s="68" t="s">
        <v>518</v>
      </c>
      <c r="B159" s="76" t="s">
        <v>519</v>
      </c>
      <c r="C159" s="69" t="s">
        <v>520</v>
      </c>
      <c r="D159" s="68" t="s">
        <v>2</v>
      </c>
      <c r="E159" s="70">
        <v>30.87</v>
      </c>
      <c r="F159" s="190"/>
      <c r="G159" s="71">
        <f t="shared" si="21"/>
        <v>0</v>
      </c>
      <c r="H159" s="55">
        <v>0.001</v>
      </c>
      <c r="I159" s="54">
        <f t="shared" si="22"/>
        <v>0.03087</v>
      </c>
      <c r="J159" s="55">
        <v>0</v>
      </c>
      <c r="K159" s="54">
        <f t="shared" si="23"/>
        <v>0</v>
      </c>
      <c r="L159" s="56">
        <v>16</v>
      </c>
      <c r="M159" s="57" t="s">
        <v>20</v>
      </c>
    </row>
    <row r="160" spans="1:13" s="57" customFormat="1" ht="13.5" customHeight="1">
      <c r="A160" s="68" t="s">
        <v>521</v>
      </c>
      <c r="B160" s="76" t="s">
        <v>522</v>
      </c>
      <c r="C160" s="69" t="s">
        <v>523</v>
      </c>
      <c r="D160" s="68" t="s">
        <v>114</v>
      </c>
      <c r="E160" s="70">
        <v>15.201</v>
      </c>
      <c r="F160" s="190"/>
      <c r="G160" s="71">
        <f t="shared" si="21"/>
        <v>0</v>
      </c>
      <c r="H160" s="55">
        <v>0</v>
      </c>
      <c r="I160" s="54">
        <f t="shared" si="22"/>
        <v>0</v>
      </c>
      <c r="J160" s="55">
        <v>0</v>
      </c>
      <c r="K160" s="54">
        <f t="shared" si="23"/>
        <v>0</v>
      </c>
      <c r="L160" s="56">
        <v>16</v>
      </c>
      <c r="M160" s="57" t="s">
        <v>20</v>
      </c>
    </row>
    <row r="161" spans="2:13" s="49" customFormat="1" ht="12.75" customHeight="1">
      <c r="B161" s="51" t="s">
        <v>524</v>
      </c>
      <c r="C161" s="51" t="s">
        <v>525</v>
      </c>
      <c r="F161" s="189"/>
      <c r="G161" s="52">
        <f>SUM(G162:G164)</f>
        <v>0</v>
      </c>
      <c r="I161" s="53">
        <f>SUM(I162:I164)</f>
        <v>0.26334</v>
      </c>
      <c r="K161" s="53">
        <f>SUM(K162:K164)</f>
        <v>0.36225</v>
      </c>
      <c r="M161" s="51" t="s">
        <v>18</v>
      </c>
    </row>
    <row r="162" spans="1:13" s="57" customFormat="1" ht="13.5" customHeight="1">
      <c r="A162" s="68" t="s">
        <v>526</v>
      </c>
      <c r="B162" s="76" t="s">
        <v>527</v>
      </c>
      <c r="C162" s="69" t="s">
        <v>528</v>
      </c>
      <c r="D162" s="68" t="s">
        <v>89</v>
      </c>
      <c r="E162" s="70">
        <v>21</v>
      </c>
      <c r="F162" s="190"/>
      <c r="G162" s="71">
        <f>ROUND(E162*F162,2)</f>
        <v>0</v>
      </c>
      <c r="H162" s="55">
        <v>0.01254</v>
      </c>
      <c r="I162" s="54">
        <f>E162*H162</f>
        <v>0.26334</v>
      </c>
      <c r="J162" s="55">
        <v>0</v>
      </c>
      <c r="K162" s="54">
        <f>E162*J162</f>
        <v>0</v>
      </c>
      <c r="L162" s="56">
        <v>16</v>
      </c>
      <c r="M162" s="57" t="s">
        <v>20</v>
      </c>
    </row>
    <row r="163" spans="1:13" s="57" customFormat="1" ht="24" customHeight="1">
      <c r="A163" s="68" t="s">
        <v>529</v>
      </c>
      <c r="B163" s="76" t="s">
        <v>530</v>
      </c>
      <c r="C163" s="69" t="s">
        <v>531</v>
      </c>
      <c r="D163" s="68" t="s">
        <v>89</v>
      </c>
      <c r="E163" s="70">
        <v>21</v>
      </c>
      <c r="F163" s="190"/>
      <c r="G163" s="71">
        <f>ROUND(E163*F163,2)</f>
        <v>0</v>
      </c>
      <c r="H163" s="55">
        <v>0</v>
      </c>
      <c r="I163" s="54">
        <f>E163*H163</f>
        <v>0</v>
      </c>
      <c r="J163" s="55">
        <v>0.01725</v>
      </c>
      <c r="K163" s="54">
        <f>E163*J163</f>
        <v>0.36225</v>
      </c>
      <c r="L163" s="56">
        <v>16</v>
      </c>
      <c r="M163" s="57" t="s">
        <v>20</v>
      </c>
    </row>
    <row r="164" spans="1:13" s="57" customFormat="1" ht="13.5" customHeight="1">
      <c r="A164" s="68" t="s">
        <v>532</v>
      </c>
      <c r="B164" s="76" t="s">
        <v>533</v>
      </c>
      <c r="C164" s="69" t="s">
        <v>534</v>
      </c>
      <c r="D164" s="68" t="s">
        <v>114</v>
      </c>
      <c r="E164" s="70">
        <v>0.263</v>
      </c>
      <c r="F164" s="190"/>
      <c r="G164" s="71">
        <f>ROUND(E164*F164,2)</f>
        <v>0</v>
      </c>
      <c r="H164" s="55">
        <v>0</v>
      </c>
      <c r="I164" s="54">
        <f>E164*H164</f>
        <v>0</v>
      </c>
      <c r="J164" s="55">
        <v>0</v>
      </c>
      <c r="K164" s="54">
        <f>E164*J164</f>
        <v>0</v>
      </c>
      <c r="L164" s="56">
        <v>16</v>
      </c>
      <c r="M164" s="57" t="s">
        <v>20</v>
      </c>
    </row>
    <row r="165" spans="2:13" s="49" customFormat="1" ht="12.75" customHeight="1">
      <c r="B165" s="51" t="s">
        <v>535</v>
      </c>
      <c r="C165" s="51" t="s">
        <v>536</v>
      </c>
      <c r="F165" s="189"/>
      <c r="G165" s="52">
        <f>SUM(G166:G200)</f>
        <v>0</v>
      </c>
      <c r="I165" s="53">
        <f>SUM(I166:I200)</f>
        <v>4.28125583</v>
      </c>
      <c r="K165" s="53">
        <f>SUM(K166:K200)</f>
        <v>3.43095258</v>
      </c>
      <c r="M165" s="51" t="s">
        <v>18</v>
      </c>
    </row>
    <row r="166" spans="1:13" s="57" customFormat="1" ht="13.5" customHeight="1">
      <c r="A166" s="68" t="s">
        <v>537</v>
      </c>
      <c r="B166" s="76" t="s">
        <v>538</v>
      </c>
      <c r="C166" s="69" t="s">
        <v>539</v>
      </c>
      <c r="D166" s="68" t="s">
        <v>2</v>
      </c>
      <c r="E166" s="70">
        <v>51.3</v>
      </c>
      <c r="F166" s="190"/>
      <c r="G166" s="71">
        <f aca="true" t="shared" si="24" ref="G166:G200">ROUND(E166*F166,2)</f>
        <v>0</v>
      </c>
      <c r="H166" s="55">
        <v>0</v>
      </c>
      <c r="I166" s="54">
        <f aca="true" t="shared" si="25" ref="I166:I200">E166*H166</f>
        <v>0</v>
      </c>
      <c r="J166" s="55">
        <v>0.00175</v>
      </c>
      <c r="K166" s="54">
        <f aca="true" t="shared" si="26" ref="K166:K200">E166*J166</f>
        <v>0.089775</v>
      </c>
      <c r="L166" s="56">
        <v>16</v>
      </c>
      <c r="M166" s="57" t="s">
        <v>20</v>
      </c>
    </row>
    <row r="167" spans="1:13" s="57" customFormat="1" ht="13.5" customHeight="1">
      <c r="A167" s="68" t="s">
        <v>540</v>
      </c>
      <c r="B167" s="76" t="s">
        <v>541</v>
      </c>
      <c r="C167" s="69" t="s">
        <v>542</v>
      </c>
      <c r="D167" s="68" t="s">
        <v>89</v>
      </c>
      <c r="E167" s="70">
        <v>71.259</v>
      </c>
      <c r="F167" s="190"/>
      <c r="G167" s="71">
        <f t="shared" si="24"/>
        <v>0</v>
      </c>
      <c r="H167" s="55">
        <v>0.00777</v>
      </c>
      <c r="I167" s="54">
        <f t="shared" si="25"/>
        <v>0.55368243</v>
      </c>
      <c r="J167" s="55">
        <v>0</v>
      </c>
      <c r="K167" s="54">
        <f t="shared" si="26"/>
        <v>0</v>
      </c>
      <c r="L167" s="56">
        <v>16</v>
      </c>
      <c r="M167" s="57" t="s">
        <v>20</v>
      </c>
    </row>
    <row r="168" spans="1:13" s="57" customFormat="1" ht="13.5" customHeight="1">
      <c r="A168" s="68" t="s">
        <v>543</v>
      </c>
      <c r="B168" s="76" t="s">
        <v>544</v>
      </c>
      <c r="C168" s="69" t="s">
        <v>545</v>
      </c>
      <c r="D168" s="68" t="s">
        <v>89</v>
      </c>
      <c r="E168" s="70">
        <v>111.871</v>
      </c>
      <c r="F168" s="190"/>
      <c r="G168" s="71">
        <f t="shared" si="24"/>
        <v>0</v>
      </c>
      <c r="H168" s="55">
        <v>0.00777</v>
      </c>
      <c r="I168" s="54">
        <f t="shared" si="25"/>
        <v>0.86923767</v>
      </c>
      <c r="J168" s="55">
        <v>0</v>
      </c>
      <c r="K168" s="54">
        <f t="shared" si="26"/>
        <v>0</v>
      </c>
      <c r="L168" s="56">
        <v>16</v>
      </c>
      <c r="M168" s="57" t="s">
        <v>20</v>
      </c>
    </row>
    <row r="169" spans="1:13" s="57" customFormat="1" ht="13.5" customHeight="1">
      <c r="A169" s="68" t="s">
        <v>546</v>
      </c>
      <c r="B169" s="76" t="s">
        <v>547</v>
      </c>
      <c r="C169" s="69" t="s">
        <v>548</v>
      </c>
      <c r="D169" s="68" t="s">
        <v>2</v>
      </c>
      <c r="E169" s="70">
        <v>68.74</v>
      </c>
      <c r="F169" s="190"/>
      <c r="G169" s="71">
        <f t="shared" si="24"/>
        <v>0</v>
      </c>
      <c r="H169" s="55">
        <v>0.00264</v>
      </c>
      <c r="I169" s="54">
        <f t="shared" si="25"/>
        <v>0.18147359999999998</v>
      </c>
      <c r="J169" s="55">
        <v>0</v>
      </c>
      <c r="K169" s="54">
        <f t="shared" si="26"/>
        <v>0</v>
      </c>
      <c r="L169" s="56">
        <v>16</v>
      </c>
      <c r="M169" s="57" t="s">
        <v>20</v>
      </c>
    </row>
    <row r="170" spans="1:13" s="57" customFormat="1" ht="13.5" customHeight="1">
      <c r="A170" s="68" t="s">
        <v>549</v>
      </c>
      <c r="B170" s="76" t="s">
        <v>550</v>
      </c>
      <c r="C170" s="69" t="s">
        <v>551</v>
      </c>
      <c r="D170" s="68" t="s">
        <v>2</v>
      </c>
      <c r="E170" s="70">
        <v>3.3</v>
      </c>
      <c r="F170" s="190"/>
      <c r="G170" s="71">
        <f t="shared" si="24"/>
        <v>0</v>
      </c>
      <c r="H170" s="55">
        <v>0.00362</v>
      </c>
      <c r="I170" s="54">
        <f t="shared" si="25"/>
        <v>0.011946</v>
      </c>
      <c r="J170" s="55">
        <v>0</v>
      </c>
      <c r="K170" s="54">
        <f t="shared" si="26"/>
        <v>0</v>
      </c>
      <c r="L170" s="56">
        <v>16</v>
      </c>
      <c r="M170" s="57" t="s">
        <v>20</v>
      </c>
    </row>
    <row r="171" spans="1:13" s="57" customFormat="1" ht="13.5" customHeight="1">
      <c r="A171" s="68" t="s">
        <v>552</v>
      </c>
      <c r="B171" s="76" t="s">
        <v>553</v>
      </c>
      <c r="C171" s="69" t="s">
        <v>554</v>
      </c>
      <c r="D171" s="68" t="s">
        <v>2</v>
      </c>
      <c r="E171" s="70">
        <v>60.733</v>
      </c>
      <c r="F171" s="190"/>
      <c r="G171" s="71">
        <f t="shared" si="24"/>
        <v>0</v>
      </c>
      <c r="H171" s="55">
        <v>0.00261</v>
      </c>
      <c r="I171" s="54">
        <f t="shared" si="25"/>
        <v>0.15851312999999997</v>
      </c>
      <c r="J171" s="55">
        <v>0</v>
      </c>
      <c r="K171" s="54">
        <f t="shared" si="26"/>
        <v>0</v>
      </c>
      <c r="L171" s="56">
        <v>16</v>
      </c>
      <c r="M171" s="57" t="s">
        <v>20</v>
      </c>
    </row>
    <row r="172" spans="1:13" s="57" customFormat="1" ht="24" customHeight="1">
      <c r="A172" s="68" t="s">
        <v>555</v>
      </c>
      <c r="B172" s="76" t="s">
        <v>556</v>
      </c>
      <c r="C172" s="69" t="s">
        <v>557</v>
      </c>
      <c r="D172" s="68" t="s">
        <v>2</v>
      </c>
      <c r="E172" s="70">
        <v>287.2</v>
      </c>
      <c r="F172" s="190"/>
      <c r="G172" s="71">
        <f t="shared" si="24"/>
        <v>0</v>
      </c>
      <c r="H172" s="55">
        <v>0.00192</v>
      </c>
      <c r="I172" s="54">
        <f t="shared" si="25"/>
        <v>0.551424</v>
      </c>
      <c r="J172" s="55">
        <v>0</v>
      </c>
      <c r="K172" s="54">
        <f t="shared" si="26"/>
        <v>0</v>
      </c>
      <c r="L172" s="56">
        <v>16</v>
      </c>
      <c r="M172" s="57" t="s">
        <v>20</v>
      </c>
    </row>
    <row r="173" spans="1:13" s="57" customFormat="1" ht="24" customHeight="1">
      <c r="A173" s="68" t="s">
        <v>558</v>
      </c>
      <c r="B173" s="76" t="s">
        <v>559</v>
      </c>
      <c r="C173" s="69" t="s">
        <v>560</v>
      </c>
      <c r="D173" s="68" t="s">
        <v>2</v>
      </c>
      <c r="E173" s="70">
        <v>33.3</v>
      </c>
      <c r="F173" s="190"/>
      <c r="G173" s="71">
        <f t="shared" si="24"/>
        <v>0</v>
      </c>
      <c r="H173" s="55">
        <v>0.00195</v>
      </c>
      <c r="I173" s="54">
        <f t="shared" si="25"/>
        <v>0.06493499999999999</v>
      </c>
      <c r="J173" s="55">
        <v>0</v>
      </c>
      <c r="K173" s="54">
        <f t="shared" si="26"/>
        <v>0</v>
      </c>
      <c r="L173" s="56">
        <v>16</v>
      </c>
      <c r="M173" s="57" t="s">
        <v>20</v>
      </c>
    </row>
    <row r="174" spans="1:13" s="57" customFormat="1" ht="24" customHeight="1">
      <c r="A174" s="68" t="s">
        <v>561</v>
      </c>
      <c r="B174" s="76" t="s">
        <v>562</v>
      </c>
      <c r="C174" s="69" t="s">
        <v>563</v>
      </c>
      <c r="D174" s="68" t="s">
        <v>2</v>
      </c>
      <c r="E174" s="70">
        <v>20.5</v>
      </c>
      <c r="F174" s="190"/>
      <c r="G174" s="71">
        <f t="shared" si="24"/>
        <v>0</v>
      </c>
      <c r="H174" s="55">
        <v>0.00236</v>
      </c>
      <c r="I174" s="54">
        <f t="shared" si="25"/>
        <v>0.04838</v>
      </c>
      <c r="J174" s="55">
        <v>0</v>
      </c>
      <c r="K174" s="54">
        <f t="shared" si="26"/>
        <v>0</v>
      </c>
      <c r="L174" s="56">
        <v>16</v>
      </c>
      <c r="M174" s="57" t="s">
        <v>20</v>
      </c>
    </row>
    <row r="175" spans="1:13" s="57" customFormat="1" ht="24" customHeight="1">
      <c r="A175" s="68" t="s">
        <v>564</v>
      </c>
      <c r="B175" s="76" t="s">
        <v>565</v>
      </c>
      <c r="C175" s="69" t="s">
        <v>566</v>
      </c>
      <c r="D175" s="68" t="s">
        <v>89</v>
      </c>
      <c r="E175" s="70">
        <v>46.8</v>
      </c>
      <c r="F175" s="190"/>
      <c r="G175" s="71">
        <f t="shared" si="24"/>
        <v>0</v>
      </c>
      <c r="H175" s="55">
        <v>0.00582</v>
      </c>
      <c r="I175" s="54">
        <f t="shared" si="25"/>
        <v>0.27237599999999995</v>
      </c>
      <c r="J175" s="55">
        <v>0</v>
      </c>
      <c r="K175" s="54">
        <f t="shared" si="26"/>
        <v>0</v>
      </c>
      <c r="L175" s="56">
        <v>16</v>
      </c>
      <c r="M175" s="57" t="s">
        <v>20</v>
      </c>
    </row>
    <row r="176" spans="1:13" s="57" customFormat="1" ht="13.5" customHeight="1">
      <c r="A176" s="68" t="s">
        <v>567</v>
      </c>
      <c r="B176" s="76" t="s">
        <v>568</v>
      </c>
      <c r="C176" s="69" t="s">
        <v>569</v>
      </c>
      <c r="D176" s="68" t="s">
        <v>99</v>
      </c>
      <c r="E176" s="70">
        <v>4</v>
      </c>
      <c r="F176" s="190"/>
      <c r="G176" s="71">
        <f t="shared" si="24"/>
        <v>0</v>
      </c>
      <c r="H176" s="55">
        <v>0.00262</v>
      </c>
      <c r="I176" s="54">
        <f t="shared" si="25"/>
        <v>0.01048</v>
      </c>
      <c r="J176" s="55">
        <v>0</v>
      </c>
      <c r="K176" s="54">
        <f t="shared" si="26"/>
        <v>0</v>
      </c>
      <c r="L176" s="56">
        <v>16</v>
      </c>
      <c r="M176" s="57" t="s">
        <v>20</v>
      </c>
    </row>
    <row r="177" spans="1:13" s="57" customFormat="1" ht="13.5" customHeight="1">
      <c r="A177" s="68" t="s">
        <v>570</v>
      </c>
      <c r="B177" s="76" t="s">
        <v>571</v>
      </c>
      <c r="C177" s="69" t="s">
        <v>572</v>
      </c>
      <c r="D177" s="68" t="s">
        <v>99</v>
      </c>
      <c r="E177" s="70">
        <v>52</v>
      </c>
      <c r="F177" s="190"/>
      <c r="G177" s="71">
        <f t="shared" si="24"/>
        <v>0</v>
      </c>
      <c r="H177" s="55">
        <v>0.01</v>
      </c>
      <c r="I177" s="54">
        <f t="shared" si="25"/>
        <v>0.52</v>
      </c>
      <c r="J177" s="55">
        <v>0</v>
      </c>
      <c r="K177" s="54">
        <f t="shared" si="26"/>
        <v>0</v>
      </c>
      <c r="L177" s="56">
        <v>16</v>
      </c>
      <c r="M177" s="57" t="s">
        <v>20</v>
      </c>
    </row>
    <row r="178" spans="1:13" s="57" customFormat="1" ht="13.5" customHeight="1">
      <c r="A178" s="68" t="s">
        <v>573</v>
      </c>
      <c r="B178" s="76" t="s">
        <v>574</v>
      </c>
      <c r="C178" s="69" t="s">
        <v>575</v>
      </c>
      <c r="D178" s="68" t="s">
        <v>99</v>
      </c>
      <c r="E178" s="70">
        <v>4</v>
      </c>
      <c r="F178" s="190"/>
      <c r="G178" s="71">
        <f t="shared" si="24"/>
        <v>0</v>
      </c>
      <c r="H178" s="55">
        <v>0.00726</v>
      </c>
      <c r="I178" s="54">
        <f t="shared" si="25"/>
        <v>0.02904</v>
      </c>
      <c r="J178" s="55">
        <v>0</v>
      </c>
      <c r="K178" s="54">
        <f t="shared" si="26"/>
        <v>0</v>
      </c>
      <c r="L178" s="56">
        <v>16</v>
      </c>
      <c r="M178" s="57" t="s">
        <v>20</v>
      </c>
    </row>
    <row r="179" spans="1:13" s="57" customFormat="1" ht="13.5" customHeight="1">
      <c r="A179" s="68" t="s">
        <v>576</v>
      </c>
      <c r="B179" s="76" t="s">
        <v>577</v>
      </c>
      <c r="C179" s="69" t="s">
        <v>578</v>
      </c>
      <c r="D179" s="68" t="s">
        <v>2</v>
      </c>
      <c r="E179" s="70">
        <v>44.6</v>
      </c>
      <c r="F179" s="190"/>
      <c r="G179" s="71">
        <f t="shared" si="24"/>
        <v>0</v>
      </c>
      <c r="H179" s="55">
        <v>0.00365</v>
      </c>
      <c r="I179" s="54">
        <f t="shared" si="25"/>
        <v>0.16279000000000002</v>
      </c>
      <c r="J179" s="55">
        <v>0</v>
      </c>
      <c r="K179" s="54">
        <f t="shared" si="26"/>
        <v>0</v>
      </c>
      <c r="L179" s="56">
        <v>16</v>
      </c>
      <c r="M179" s="57" t="s">
        <v>20</v>
      </c>
    </row>
    <row r="180" spans="1:13" s="57" customFormat="1" ht="13.5" customHeight="1">
      <c r="A180" s="68" t="s">
        <v>579</v>
      </c>
      <c r="B180" s="76" t="s">
        <v>580</v>
      </c>
      <c r="C180" s="69" t="s">
        <v>581</v>
      </c>
      <c r="D180" s="68" t="s">
        <v>2</v>
      </c>
      <c r="E180" s="70">
        <v>3.3</v>
      </c>
      <c r="F180" s="190"/>
      <c r="G180" s="71">
        <f t="shared" si="24"/>
        <v>0</v>
      </c>
      <c r="H180" s="55">
        <v>0.00526</v>
      </c>
      <c r="I180" s="54">
        <f t="shared" si="25"/>
        <v>0.017358</v>
      </c>
      <c r="J180" s="55">
        <v>0</v>
      </c>
      <c r="K180" s="54">
        <f t="shared" si="26"/>
        <v>0</v>
      </c>
      <c r="L180" s="56">
        <v>16</v>
      </c>
      <c r="M180" s="57" t="s">
        <v>20</v>
      </c>
    </row>
    <row r="181" spans="1:13" s="57" customFormat="1" ht="13.5" customHeight="1">
      <c r="A181" s="68" t="s">
        <v>582</v>
      </c>
      <c r="B181" s="76" t="s">
        <v>583</v>
      </c>
      <c r="C181" s="69" t="s">
        <v>584</v>
      </c>
      <c r="D181" s="68" t="s">
        <v>89</v>
      </c>
      <c r="E181" s="70">
        <v>88.442</v>
      </c>
      <c r="F181" s="190"/>
      <c r="G181" s="71">
        <f t="shared" si="24"/>
        <v>0</v>
      </c>
      <c r="H181" s="55">
        <v>0</v>
      </c>
      <c r="I181" s="54">
        <f t="shared" si="25"/>
        <v>0</v>
      </c>
      <c r="J181" s="55">
        <v>0.00732</v>
      </c>
      <c r="K181" s="54">
        <f t="shared" si="26"/>
        <v>0.6473954399999999</v>
      </c>
      <c r="L181" s="56">
        <v>16</v>
      </c>
      <c r="M181" s="57" t="s">
        <v>20</v>
      </c>
    </row>
    <row r="182" spans="1:13" s="57" customFormat="1" ht="24" customHeight="1">
      <c r="A182" s="68" t="s">
        <v>585</v>
      </c>
      <c r="B182" s="76" t="s">
        <v>586</v>
      </c>
      <c r="C182" s="69" t="s">
        <v>587</v>
      </c>
      <c r="D182" s="68" t="s">
        <v>89</v>
      </c>
      <c r="E182" s="70">
        <v>31.839</v>
      </c>
      <c r="F182" s="190"/>
      <c r="G182" s="71">
        <f t="shared" si="24"/>
        <v>0</v>
      </c>
      <c r="H182" s="55">
        <v>0</v>
      </c>
      <c r="I182" s="54">
        <f t="shared" si="25"/>
        <v>0</v>
      </c>
      <c r="J182" s="55">
        <v>0.00732</v>
      </c>
      <c r="K182" s="54">
        <f t="shared" si="26"/>
        <v>0.23306148</v>
      </c>
      <c r="L182" s="56">
        <v>16</v>
      </c>
      <c r="M182" s="57" t="s">
        <v>20</v>
      </c>
    </row>
    <row r="183" spans="1:13" s="57" customFormat="1" ht="13.5" customHeight="1">
      <c r="A183" s="68" t="s">
        <v>588</v>
      </c>
      <c r="B183" s="76" t="s">
        <v>589</v>
      </c>
      <c r="C183" s="69" t="s">
        <v>590</v>
      </c>
      <c r="D183" s="68" t="s">
        <v>2</v>
      </c>
      <c r="E183" s="70">
        <v>64.033</v>
      </c>
      <c r="F183" s="190"/>
      <c r="G183" s="71">
        <f t="shared" si="24"/>
        <v>0</v>
      </c>
      <c r="H183" s="55">
        <v>0</v>
      </c>
      <c r="I183" s="54">
        <f t="shared" si="25"/>
        <v>0</v>
      </c>
      <c r="J183" s="55">
        <v>0.00384</v>
      </c>
      <c r="K183" s="54">
        <f t="shared" si="26"/>
        <v>0.24588672</v>
      </c>
      <c r="L183" s="56">
        <v>16</v>
      </c>
      <c r="M183" s="57" t="s">
        <v>20</v>
      </c>
    </row>
    <row r="184" spans="1:13" s="57" customFormat="1" ht="24" customHeight="1">
      <c r="A184" s="68" t="s">
        <v>591</v>
      </c>
      <c r="B184" s="76" t="s">
        <v>139</v>
      </c>
      <c r="C184" s="69" t="s">
        <v>592</v>
      </c>
      <c r="D184" s="68" t="s">
        <v>2</v>
      </c>
      <c r="E184" s="70">
        <v>108.74</v>
      </c>
      <c r="F184" s="190"/>
      <c r="G184" s="71">
        <f t="shared" si="24"/>
        <v>0</v>
      </c>
      <c r="H184" s="55">
        <v>0</v>
      </c>
      <c r="I184" s="54">
        <f t="shared" si="25"/>
        <v>0</v>
      </c>
      <c r="J184" s="55">
        <v>0.00324</v>
      </c>
      <c r="K184" s="54">
        <f t="shared" si="26"/>
        <v>0.35231759999999995</v>
      </c>
      <c r="L184" s="56">
        <v>16</v>
      </c>
      <c r="M184" s="57" t="s">
        <v>20</v>
      </c>
    </row>
    <row r="185" spans="1:13" s="57" customFormat="1" ht="13.5" customHeight="1">
      <c r="A185" s="68" t="s">
        <v>593</v>
      </c>
      <c r="B185" s="76" t="s">
        <v>594</v>
      </c>
      <c r="C185" s="69" t="s">
        <v>595</v>
      </c>
      <c r="D185" s="68" t="s">
        <v>99</v>
      </c>
      <c r="E185" s="70">
        <v>52</v>
      </c>
      <c r="F185" s="190"/>
      <c r="G185" s="71">
        <f t="shared" si="24"/>
        <v>0</v>
      </c>
      <c r="H185" s="55">
        <v>0</v>
      </c>
      <c r="I185" s="54">
        <f t="shared" si="25"/>
        <v>0</v>
      </c>
      <c r="J185" s="55">
        <v>0.00303</v>
      </c>
      <c r="K185" s="54">
        <f t="shared" si="26"/>
        <v>0.15756</v>
      </c>
      <c r="L185" s="56">
        <v>16</v>
      </c>
      <c r="M185" s="57" t="s">
        <v>20</v>
      </c>
    </row>
    <row r="186" spans="1:13" s="57" customFormat="1" ht="13.5" customHeight="1">
      <c r="A186" s="68" t="s">
        <v>596</v>
      </c>
      <c r="B186" s="76" t="s">
        <v>597</v>
      </c>
      <c r="C186" s="69" t="s">
        <v>598</v>
      </c>
      <c r="D186" s="68" t="s">
        <v>2</v>
      </c>
      <c r="E186" s="70">
        <v>18.64</v>
      </c>
      <c r="F186" s="190"/>
      <c r="G186" s="71">
        <f t="shared" si="24"/>
        <v>0</v>
      </c>
      <c r="H186" s="55">
        <v>0</v>
      </c>
      <c r="I186" s="54">
        <f t="shared" si="25"/>
        <v>0</v>
      </c>
      <c r="J186" s="55">
        <v>0.00491</v>
      </c>
      <c r="K186" s="54">
        <f t="shared" si="26"/>
        <v>0.0915224</v>
      </c>
      <c r="L186" s="56">
        <v>16</v>
      </c>
      <c r="M186" s="57" t="s">
        <v>20</v>
      </c>
    </row>
    <row r="187" spans="1:13" s="57" customFormat="1" ht="13.5" customHeight="1">
      <c r="A187" s="68" t="s">
        <v>599</v>
      </c>
      <c r="B187" s="76" t="s">
        <v>600</v>
      </c>
      <c r="C187" s="69" t="s">
        <v>601</v>
      </c>
      <c r="D187" s="68" t="s">
        <v>2</v>
      </c>
      <c r="E187" s="70">
        <v>41.964</v>
      </c>
      <c r="F187" s="190"/>
      <c r="G187" s="71">
        <f t="shared" si="24"/>
        <v>0</v>
      </c>
      <c r="H187" s="55">
        <v>0</v>
      </c>
      <c r="I187" s="54">
        <f t="shared" si="25"/>
        <v>0</v>
      </c>
      <c r="J187" s="55">
        <v>0.00491</v>
      </c>
      <c r="K187" s="54">
        <f t="shared" si="26"/>
        <v>0.20604324000000002</v>
      </c>
      <c r="L187" s="56">
        <v>16</v>
      </c>
      <c r="M187" s="57" t="s">
        <v>20</v>
      </c>
    </row>
    <row r="188" spans="1:13" s="57" customFormat="1" ht="13.5" customHeight="1">
      <c r="A188" s="68" t="s">
        <v>602</v>
      </c>
      <c r="B188" s="76" t="s">
        <v>603</v>
      </c>
      <c r="C188" s="69" t="s">
        <v>604</v>
      </c>
      <c r="D188" s="68" t="s">
        <v>2</v>
      </c>
      <c r="E188" s="70">
        <v>3.3</v>
      </c>
      <c r="F188" s="190"/>
      <c r="G188" s="71">
        <f t="shared" si="24"/>
        <v>0</v>
      </c>
      <c r="H188" s="55">
        <v>0</v>
      </c>
      <c r="I188" s="54">
        <f t="shared" si="25"/>
        <v>0</v>
      </c>
      <c r="J188" s="55">
        <v>0.00515</v>
      </c>
      <c r="K188" s="54">
        <f t="shared" si="26"/>
        <v>0.016995</v>
      </c>
      <c r="L188" s="56">
        <v>16</v>
      </c>
      <c r="M188" s="57" t="s">
        <v>20</v>
      </c>
    </row>
    <row r="189" spans="1:13" s="57" customFormat="1" ht="13.5" customHeight="1">
      <c r="A189" s="68" t="s">
        <v>605</v>
      </c>
      <c r="B189" s="76" t="s">
        <v>606</v>
      </c>
      <c r="C189" s="69" t="s">
        <v>607</v>
      </c>
      <c r="D189" s="68" t="s">
        <v>2</v>
      </c>
      <c r="E189" s="70">
        <v>258.6</v>
      </c>
      <c r="F189" s="190"/>
      <c r="G189" s="71">
        <f t="shared" si="24"/>
        <v>0</v>
      </c>
      <c r="H189" s="55">
        <v>0</v>
      </c>
      <c r="I189" s="54">
        <f t="shared" si="25"/>
        <v>0</v>
      </c>
      <c r="J189" s="55">
        <v>0.00135</v>
      </c>
      <c r="K189" s="54">
        <f t="shared" si="26"/>
        <v>0.34911000000000003</v>
      </c>
      <c r="L189" s="56">
        <v>16</v>
      </c>
      <c r="M189" s="57" t="s">
        <v>20</v>
      </c>
    </row>
    <row r="190" spans="1:13" s="57" customFormat="1" ht="13.5" customHeight="1">
      <c r="A190" s="68" t="s">
        <v>608</v>
      </c>
      <c r="B190" s="76" t="s">
        <v>609</v>
      </c>
      <c r="C190" s="69" t="s">
        <v>610</v>
      </c>
      <c r="D190" s="68" t="s">
        <v>2</v>
      </c>
      <c r="E190" s="70">
        <v>17.77</v>
      </c>
      <c r="F190" s="190"/>
      <c r="G190" s="71">
        <f t="shared" si="24"/>
        <v>0</v>
      </c>
      <c r="H190" s="55">
        <v>0</v>
      </c>
      <c r="I190" s="54">
        <f t="shared" si="25"/>
        <v>0</v>
      </c>
      <c r="J190" s="55">
        <v>0.00287</v>
      </c>
      <c r="K190" s="54">
        <f t="shared" si="26"/>
        <v>0.0509999</v>
      </c>
      <c r="L190" s="56">
        <v>16</v>
      </c>
      <c r="M190" s="57" t="s">
        <v>20</v>
      </c>
    </row>
    <row r="191" spans="1:13" s="57" customFormat="1" ht="13.5" customHeight="1">
      <c r="A191" s="68" t="s">
        <v>611</v>
      </c>
      <c r="B191" s="76" t="s">
        <v>612</v>
      </c>
      <c r="C191" s="69" t="s">
        <v>613</v>
      </c>
      <c r="D191" s="68" t="s">
        <v>2</v>
      </c>
      <c r="E191" s="70">
        <v>60.604</v>
      </c>
      <c r="F191" s="190"/>
      <c r="G191" s="71">
        <f t="shared" si="24"/>
        <v>0</v>
      </c>
      <c r="H191" s="55">
        <v>0</v>
      </c>
      <c r="I191" s="54">
        <f t="shared" si="25"/>
        <v>0</v>
      </c>
      <c r="J191" s="55">
        <v>0.00395</v>
      </c>
      <c r="K191" s="54">
        <f t="shared" si="26"/>
        <v>0.2393858</v>
      </c>
      <c r="L191" s="56">
        <v>16</v>
      </c>
      <c r="M191" s="57" t="s">
        <v>20</v>
      </c>
    </row>
    <row r="192" spans="1:13" s="57" customFormat="1" ht="13.5" customHeight="1">
      <c r="A192" s="68" t="s">
        <v>614</v>
      </c>
      <c r="B192" s="76" t="s">
        <v>140</v>
      </c>
      <c r="C192" s="69" t="s">
        <v>141</v>
      </c>
      <c r="D192" s="68" t="s">
        <v>2</v>
      </c>
      <c r="E192" s="70">
        <v>27.6</v>
      </c>
      <c r="F192" s="190"/>
      <c r="G192" s="71">
        <f t="shared" si="24"/>
        <v>0</v>
      </c>
      <c r="H192" s="55">
        <v>0</v>
      </c>
      <c r="I192" s="54">
        <f t="shared" si="25"/>
        <v>0</v>
      </c>
      <c r="J192" s="55">
        <v>0.0023</v>
      </c>
      <c r="K192" s="54">
        <f t="shared" si="26"/>
        <v>0.06348000000000001</v>
      </c>
      <c r="L192" s="56">
        <v>16</v>
      </c>
      <c r="M192" s="57" t="s">
        <v>20</v>
      </c>
    </row>
    <row r="193" spans="1:13" s="57" customFormat="1" ht="13.5" customHeight="1">
      <c r="A193" s="68" t="s">
        <v>615</v>
      </c>
      <c r="B193" s="76" t="s">
        <v>616</v>
      </c>
      <c r="C193" s="69" t="s">
        <v>617</v>
      </c>
      <c r="D193" s="68" t="s">
        <v>2</v>
      </c>
      <c r="E193" s="70">
        <v>241.2</v>
      </c>
      <c r="F193" s="190"/>
      <c r="G193" s="71">
        <f t="shared" si="24"/>
        <v>0</v>
      </c>
      <c r="H193" s="55">
        <v>0</v>
      </c>
      <c r="I193" s="54">
        <f t="shared" si="25"/>
        <v>0</v>
      </c>
      <c r="J193" s="55">
        <v>0.00285</v>
      </c>
      <c r="K193" s="54">
        <f t="shared" si="26"/>
        <v>0.68742</v>
      </c>
      <c r="L193" s="56">
        <v>16</v>
      </c>
      <c r="M193" s="57" t="s">
        <v>20</v>
      </c>
    </row>
    <row r="194" spans="1:13" s="57" customFormat="1" ht="13.5" customHeight="1">
      <c r="A194" s="68" t="s">
        <v>618</v>
      </c>
      <c r="B194" s="76" t="s">
        <v>619</v>
      </c>
      <c r="C194" s="69" t="s">
        <v>620</v>
      </c>
      <c r="D194" s="68" t="s">
        <v>2</v>
      </c>
      <c r="E194" s="70">
        <v>3</v>
      </c>
      <c r="F194" s="190"/>
      <c r="G194" s="71">
        <f t="shared" si="24"/>
        <v>0</v>
      </c>
      <c r="H194" s="55">
        <v>0.00964</v>
      </c>
      <c r="I194" s="54">
        <f t="shared" si="25"/>
        <v>0.028919999999999998</v>
      </c>
      <c r="J194" s="55">
        <v>0</v>
      </c>
      <c r="K194" s="54">
        <f t="shared" si="26"/>
        <v>0</v>
      </c>
      <c r="L194" s="56">
        <v>16</v>
      </c>
      <c r="M194" s="57" t="s">
        <v>20</v>
      </c>
    </row>
    <row r="195" spans="1:13" s="57" customFormat="1" ht="13.5" customHeight="1">
      <c r="A195" s="68" t="s">
        <v>621</v>
      </c>
      <c r="B195" s="76" t="s">
        <v>622</v>
      </c>
      <c r="C195" s="69" t="s">
        <v>623</v>
      </c>
      <c r="D195" s="68" t="s">
        <v>2</v>
      </c>
      <c r="E195" s="70">
        <v>36</v>
      </c>
      <c r="F195" s="190"/>
      <c r="G195" s="71">
        <f t="shared" si="24"/>
        <v>0</v>
      </c>
      <c r="H195" s="55">
        <v>0.00443</v>
      </c>
      <c r="I195" s="54">
        <f t="shared" si="25"/>
        <v>0.15948</v>
      </c>
      <c r="J195" s="55">
        <v>0</v>
      </c>
      <c r="K195" s="54">
        <f t="shared" si="26"/>
        <v>0</v>
      </c>
      <c r="L195" s="56">
        <v>16</v>
      </c>
      <c r="M195" s="57" t="s">
        <v>20</v>
      </c>
    </row>
    <row r="196" spans="1:13" s="57" customFormat="1" ht="13.5" customHeight="1">
      <c r="A196" s="68" t="s">
        <v>624</v>
      </c>
      <c r="B196" s="76" t="s">
        <v>625</v>
      </c>
      <c r="C196" s="69" t="s">
        <v>626</v>
      </c>
      <c r="D196" s="68" t="s">
        <v>2</v>
      </c>
      <c r="E196" s="70">
        <v>32.4</v>
      </c>
      <c r="F196" s="190"/>
      <c r="G196" s="71">
        <f t="shared" si="24"/>
        <v>0</v>
      </c>
      <c r="H196" s="55">
        <v>0.00605</v>
      </c>
      <c r="I196" s="54">
        <f t="shared" si="25"/>
        <v>0.19601999999999997</v>
      </c>
      <c r="J196" s="55">
        <v>0</v>
      </c>
      <c r="K196" s="54">
        <f t="shared" si="26"/>
        <v>0</v>
      </c>
      <c r="L196" s="56">
        <v>16</v>
      </c>
      <c r="M196" s="57" t="s">
        <v>20</v>
      </c>
    </row>
    <row r="197" spans="1:13" s="57" customFormat="1" ht="24" customHeight="1">
      <c r="A197" s="68" t="s">
        <v>627</v>
      </c>
      <c r="B197" s="76" t="s">
        <v>628</v>
      </c>
      <c r="C197" s="69" t="s">
        <v>629</v>
      </c>
      <c r="D197" s="68" t="s">
        <v>2</v>
      </c>
      <c r="E197" s="70">
        <v>73.5</v>
      </c>
      <c r="F197" s="190"/>
      <c r="G197" s="71">
        <f t="shared" si="24"/>
        <v>0</v>
      </c>
      <c r="H197" s="55">
        <v>0.0032</v>
      </c>
      <c r="I197" s="54">
        <f t="shared" si="25"/>
        <v>0.23520000000000002</v>
      </c>
      <c r="J197" s="55">
        <v>0</v>
      </c>
      <c r="K197" s="54">
        <f t="shared" si="26"/>
        <v>0</v>
      </c>
      <c r="L197" s="56">
        <v>16</v>
      </c>
      <c r="M197" s="57" t="s">
        <v>20</v>
      </c>
    </row>
    <row r="198" spans="1:13" s="57" customFormat="1" ht="13.5" customHeight="1">
      <c r="A198" s="68" t="s">
        <v>630</v>
      </c>
      <c r="B198" s="76" t="s">
        <v>631</v>
      </c>
      <c r="C198" s="69" t="s">
        <v>632</v>
      </c>
      <c r="D198" s="68" t="s">
        <v>99</v>
      </c>
      <c r="E198" s="70">
        <v>8</v>
      </c>
      <c r="F198" s="190"/>
      <c r="G198" s="71">
        <f t="shared" si="24"/>
        <v>0</v>
      </c>
      <c r="H198" s="55">
        <v>0.015</v>
      </c>
      <c r="I198" s="54">
        <f t="shared" si="25"/>
        <v>0.12</v>
      </c>
      <c r="J198" s="55">
        <v>0</v>
      </c>
      <c r="K198" s="54">
        <f t="shared" si="26"/>
        <v>0</v>
      </c>
      <c r="L198" s="56">
        <v>16</v>
      </c>
      <c r="M198" s="57" t="s">
        <v>20</v>
      </c>
    </row>
    <row r="199" spans="1:13" s="57" customFormat="1" ht="24" customHeight="1">
      <c r="A199" s="68" t="s">
        <v>633</v>
      </c>
      <c r="B199" s="76" t="s">
        <v>634</v>
      </c>
      <c r="C199" s="69" t="s">
        <v>635</v>
      </c>
      <c r="D199" s="68" t="s">
        <v>99</v>
      </c>
      <c r="E199" s="70">
        <v>6</v>
      </c>
      <c r="F199" s="190"/>
      <c r="G199" s="71">
        <f t="shared" si="24"/>
        <v>0</v>
      </c>
      <c r="H199" s="55">
        <v>0.015</v>
      </c>
      <c r="I199" s="54">
        <f t="shared" si="25"/>
        <v>0.09</v>
      </c>
      <c r="J199" s="55">
        <v>0</v>
      </c>
      <c r="K199" s="54">
        <f t="shared" si="26"/>
        <v>0</v>
      </c>
      <c r="L199" s="56">
        <v>16</v>
      </c>
      <c r="M199" s="57" t="s">
        <v>20</v>
      </c>
    </row>
    <row r="200" spans="1:13" s="57" customFormat="1" ht="13.5" customHeight="1">
      <c r="A200" s="68" t="s">
        <v>636</v>
      </c>
      <c r="B200" s="76" t="s">
        <v>637</v>
      </c>
      <c r="C200" s="69" t="s">
        <v>638</v>
      </c>
      <c r="D200" s="68" t="s">
        <v>114</v>
      </c>
      <c r="E200" s="70">
        <v>4.281</v>
      </c>
      <c r="F200" s="190"/>
      <c r="G200" s="71">
        <f t="shared" si="24"/>
        <v>0</v>
      </c>
      <c r="H200" s="55">
        <v>0</v>
      </c>
      <c r="I200" s="54">
        <f t="shared" si="25"/>
        <v>0</v>
      </c>
      <c r="J200" s="55">
        <v>0</v>
      </c>
      <c r="K200" s="54">
        <f t="shared" si="26"/>
        <v>0</v>
      </c>
      <c r="L200" s="56">
        <v>16</v>
      </c>
      <c r="M200" s="57" t="s">
        <v>20</v>
      </c>
    </row>
    <row r="201" spans="2:13" s="49" customFormat="1" ht="12.75" customHeight="1">
      <c r="B201" s="51" t="s">
        <v>639</v>
      </c>
      <c r="C201" s="51" t="s">
        <v>640</v>
      </c>
      <c r="F201" s="189"/>
      <c r="G201" s="52">
        <f>SUM(G202:G203)</f>
        <v>0</v>
      </c>
      <c r="I201" s="53">
        <f>SUM(I202:I203)</f>
        <v>0</v>
      </c>
      <c r="K201" s="53">
        <f>SUM(K202:K203)</f>
        <v>0.22257549999999998</v>
      </c>
      <c r="M201" s="51" t="s">
        <v>18</v>
      </c>
    </row>
    <row r="202" spans="1:13" s="57" customFormat="1" ht="13.5" customHeight="1">
      <c r="A202" s="68" t="s">
        <v>641</v>
      </c>
      <c r="B202" s="76" t="s">
        <v>642</v>
      </c>
      <c r="C202" s="69" t="s">
        <v>643</v>
      </c>
      <c r="D202" s="68" t="s">
        <v>89</v>
      </c>
      <c r="E202" s="70">
        <v>23.429</v>
      </c>
      <c r="F202" s="190"/>
      <c r="G202" s="71">
        <f>ROUND(E202*F202,2)</f>
        <v>0</v>
      </c>
      <c r="H202" s="55">
        <v>0</v>
      </c>
      <c r="I202" s="54">
        <f>E202*H202</f>
        <v>0</v>
      </c>
      <c r="J202" s="55">
        <v>0.0095</v>
      </c>
      <c r="K202" s="54">
        <f>E202*J202</f>
        <v>0.22257549999999998</v>
      </c>
      <c r="L202" s="56">
        <v>16</v>
      </c>
      <c r="M202" s="57" t="s">
        <v>20</v>
      </c>
    </row>
    <row r="203" spans="1:13" s="57" customFormat="1" ht="13.5" customHeight="1">
      <c r="A203" s="68" t="s">
        <v>644</v>
      </c>
      <c r="B203" s="76" t="s">
        <v>645</v>
      </c>
      <c r="C203" s="69" t="s">
        <v>646</v>
      </c>
      <c r="D203" s="68" t="s">
        <v>89</v>
      </c>
      <c r="E203" s="70">
        <v>23.429</v>
      </c>
      <c r="F203" s="190"/>
      <c r="G203" s="71">
        <f>ROUND(E203*F203,2)</f>
        <v>0</v>
      </c>
      <c r="H203" s="55">
        <v>0</v>
      </c>
      <c r="I203" s="54">
        <f>E203*H203</f>
        <v>0</v>
      </c>
      <c r="J203" s="55">
        <v>0</v>
      </c>
      <c r="K203" s="54">
        <f>E203*J203</f>
        <v>0</v>
      </c>
      <c r="L203" s="56">
        <v>16</v>
      </c>
      <c r="M203" s="57" t="s">
        <v>20</v>
      </c>
    </row>
    <row r="204" spans="2:13" s="49" customFormat="1" ht="12.75" customHeight="1">
      <c r="B204" s="51" t="s">
        <v>647</v>
      </c>
      <c r="C204" s="51" t="s">
        <v>648</v>
      </c>
      <c r="F204" s="189"/>
      <c r="G204" s="52">
        <f>SUM(G205:G241)</f>
        <v>0</v>
      </c>
      <c r="I204" s="53">
        <f>SUM(I205:I241)</f>
        <v>0.054000000000000006</v>
      </c>
      <c r="K204" s="53">
        <f>SUM(K205:K241)</f>
        <v>0.062</v>
      </c>
      <c r="M204" s="51" t="s">
        <v>18</v>
      </c>
    </row>
    <row r="205" spans="1:13" s="57" customFormat="1" ht="24" customHeight="1">
      <c r="A205" s="68" t="s">
        <v>649</v>
      </c>
      <c r="B205" s="76" t="s">
        <v>650</v>
      </c>
      <c r="C205" s="69" t="s">
        <v>651</v>
      </c>
      <c r="D205" s="68" t="s">
        <v>99</v>
      </c>
      <c r="E205" s="70">
        <v>30</v>
      </c>
      <c r="F205" s="190"/>
      <c r="G205" s="71">
        <f aca="true" t="shared" si="27" ref="G205:G241">ROUND(E205*F205,2)</f>
        <v>0</v>
      </c>
      <c r="H205" s="55">
        <v>0.00025</v>
      </c>
      <c r="I205" s="54">
        <f aca="true" t="shared" si="28" ref="I205:I241">E205*H205</f>
        <v>0.0075</v>
      </c>
      <c r="J205" s="55">
        <v>0</v>
      </c>
      <c r="K205" s="54">
        <f aca="true" t="shared" si="29" ref="K205:K241">E205*J205</f>
        <v>0</v>
      </c>
      <c r="L205" s="56">
        <v>16</v>
      </c>
      <c r="M205" s="57" t="s">
        <v>20</v>
      </c>
    </row>
    <row r="206" spans="1:13" s="57" customFormat="1" ht="24" customHeight="1">
      <c r="A206" s="68" t="s">
        <v>652</v>
      </c>
      <c r="B206" s="76" t="s">
        <v>653</v>
      </c>
      <c r="C206" s="69" t="s">
        <v>654</v>
      </c>
      <c r="D206" s="68" t="s">
        <v>99</v>
      </c>
      <c r="E206" s="70">
        <v>5</v>
      </c>
      <c r="F206" s="190"/>
      <c r="G206" s="71">
        <f t="shared" si="27"/>
        <v>0</v>
      </c>
      <c r="H206" s="55">
        <v>0.00025</v>
      </c>
      <c r="I206" s="54">
        <f t="shared" si="28"/>
        <v>0.00125</v>
      </c>
      <c r="J206" s="55">
        <v>0</v>
      </c>
      <c r="K206" s="54">
        <f t="shared" si="29"/>
        <v>0</v>
      </c>
      <c r="L206" s="56">
        <v>16</v>
      </c>
      <c r="M206" s="57" t="s">
        <v>20</v>
      </c>
    </row>
    <row r="207" spans="1:13" s="57" customFormat="1" ht="24" customHeight="1">
      <c r="A207" s="68" t="s">
        <v>655</v>
      </c>
      <c r="B207" s="76" t="s">
        <v>656</v>
      </c>
      <c r="C207" s="69" t="s">
        <v>657</v>
      </c>
      <c r="D207" s="68" t="s">
        <v>99</v>
      </c>
      <c r="E207" s="70">
        <v>10</v>
      </c>
      <c r="F207" s="190"/>
      <c r="G207" s="71">
        <f t="shared" si="27"/>
        <v>0</v>
      </c>
      <c r="H207" s="55">
        <v>0.00025</v>
      </c>
      <c r="I207" s="54">
        <f t="shared" si="28"/>
        <v>0.0025</v>
      </c>
      <c r="J207" s="55">
        <v>0</v>
      </c>
      <c r="K207" s="54">
        <f t="shared" si="29"/>
        <v>0</v>
      </c>
      <c r="L207" s="56">
        <v>16</v>
      </c>
      <c r="M207" s="57" t="s">
        <v>20</v>
      </c>
    </row>
    <row r="208" spans="1:13" s="57" customFormat="1" ht="24" customHeight="1">
      <c r="A208" s="68" t="s">
        <v>658</v>
      </c>
      <c r="B208" s="76" t="s">
        <v>659</v>
      </c>
      <c r="C208" s="69" t="s">
        <v>660</v>
      </c>
      <c r="D208" s="68" t="s">
        <v>99</v>
      </c>
      <c r="E208" s="70">
        <v>24</v>
      </c>
      <c r="F208" s="190"/>
      <c r="G208" s="71">
        <f t="shared" si="27"/>
        <v>0</v>
      </c>
      <c r="H208" s="55">
        <v>0.00025</v>
      </c>
      <c r="I208" s="54">
        <f t="shared" si="28"/>
        <v>0.006</v>
      </c>
      <c r="J208" s="55">
        <v>0</v>
      </c>
      <c r="K208" s="54">
        <f t="shared" si="29"/>
        <v>0</v>
      </c>
      <c r="L208" s="56">
        <v>16</v>
      </c>
      <c r="M208" s="57" t="s">
        <v>20</v>
      </c>
    </row>
    <row r="209" spans="1:13" s="57" customFormat="1" ht="24" customHeight="1">
      <c r="A209" s="68" t="s">
        <v>661</v>
      </c>
      <c r="B209" s="76" t="s">
        <v>662</v>
      </c>
      <c r="C209" s="69" t="s">
        <v>663</v>
      </c>
      <c r="D209" s="68" t="s">
        <v>99</v>
      </c>
      <c r="E209" s="70">
        <v>2</v>
      </c>
      <c r="F209" s="190"/>
      <c r="G209" s="71">
        <f t="shared" si="27"/>
        <v>0</v>
      </c>
      <c r="H209" s="55">
        <v>0.00025</v>
      </c>
      <c r="I209" s="54">
        <f t="shared" si="28"/>
        <v>0.0005</v>
      </c>
      <c r="J209" s="55">
        <v>0</v>
      </c>
      <c r="K209" s="54">
        <f t="shared" si="29"/>
        <v>0</v>
      </c>
      <c r="L209" s="56">
        <v>16</v>
      </c>
      <c r="M209" s="57" t="s">
        <v>20</v>
      </c>
    </row>
    <row r="210" spans="1:13" s="57" customFormat="1" ht="24" customHeight="1">
      <c r="A210" s="68" t="s">
        <v>664</v>
      </c>
      <c r="B210" s="76" t="s">
        <v>665</v>
      </c>
      <c r="C210" s="69" t="s">
        <v>666</v>
      </c>
      <c r="D210" s="68" t="s">
        <v>99</v>
      </c>
      <c r="E210" s="70">
        <v>45</v>
      </c>
      <c r="F210" s="190"/>
      <c r="G210" s="71">
        <f t="shared" si="27"/>
        <v>0</v>
      </c>
      <c r="H210" s="55">
        <v>0.00025</v>
      </c>
      <c r="I210" s="54">
        <f t="shared" si="28"/>
        <v>0.01125</v>
      </c>
      <c r="J210" s="55">
        <v>0</v>
      </c>
      <c r="K210" s="54">
        <f t="shared" si="29"/>
        <v>0</v>
      </c>
      <c r="L210" s="56">
        <v>16</v>
      </c>
      <c r="M210" s="57" t="s">
        <v>20</v>
      </c>
    </row>
    <row r="211" spans="1:13" s="57" customFormat="1" ht="24" customHeight="1">
      <c r="A211" s="68" t="s">
        <v>667</v>
      </c>
      <c r="B211" s="76" t="s">
        <v>668</v>
      </c>
      <c r="C211" s="69" t="s">
        <v>669</v>
      </c>
      <c r="D211" s="68" t="s">
        <v>99</v>
      </c>
      <c r="E211" s="70">
        <v>2</v>
      </c>
      <c r="F211" s="190"/>
      <c r="G211" s="71">
        <f t="shared" si="27"/>
        <v>0</v>
      </c>
      <c r="H211" s="55">
        <v>0.00025</v>
      </c>
      <c r="I211" s="54">
        <f t="shared" si="28"/>
        <v>0.0005</v>
      </c>
      <c r="J211" s="55">
        <v>0</v>
      </c>
      <c r="K211" s="54">
        <f t="shared" si="29"/>
        <v>0</v>
      </c>
      <c r="L211" s="56">
        <v>16</v>
      </c>
      <c r="M211" s="57" t="s">
        <v>20</v>
      </c>
    </row>
    <row r="212" spans="1:13" s="57" customFormat="1" ht="24" customHeight="1">
      <c r="A212" s="68" t="s">
        <v>670</v>
      </c>
      <c r="B212" s="76" t="s">
        <v>671</v>
      </c>
      <c r="C212" s="69" t="s">
        <v>672</v>
      </c>
      <c r="D212" s="68" t="s">
        <v>99</v>
      </c>
      <c r="E212" s="70">
        <v>1</v>
      </c>
      <c r="F212" s="190"/>
      <c r="G212" s="71">
        <f t="shared" si="27"/>
        <v>0</v>
      </c>
      <c r="H212" s="55">
        <v>0.00025</v>
      </c>
      <c r="I212" s="54">
        <f t="shared" si="28"/>
        <v>0.00025</v>
      </c>
      <c r="J212" s="55">
        <v>0</v>
      </c>
      <c r="K212" s="54">
        <f t="shared" si="29"/>
        <v>0</v>
      </c>
      <c r="L212" s="56">
        <v>16</v>
      </c>
      <c r="M212" s="57" t="s">
        <v>20</v>
      </c>
    </row>
    <row r="213" spans="1:13" s="57" customFormat="1" ht="24" customHeight="1">
      <c r="A213" s="68" t="s">
        <v>673</v>
      </c>
      <c r="B213" s="76" t="s">
        <v>674</v>
      </c>
      <c r="C213" s="69" t="s">
        <v>675</v>
      </c>
      <c r="D213" s="68" t="s">
        <v>99</v>
      </c>
      <c r="E213" s="70">
        <v>1</v>
      </c>
      <c r="F213" s="190"/>
      <c r="G213" s="71">
        <f t="shared" si="27"/>
        <v>0</v>
      </c>
      <c r="H213" s="55">
        <v>0.00025</v>
      </c>
      <c r="I213" s="54">
        <f t="shared" si="28"/>
        <v>0.00025</v>
      </c>
      <c r="J213" s="55">
        <v>0</v>
      </c>
      <c r="K213" s="54">
        <f t="shared" si="29"/>
        <v>0</v>
      </c>
      <c r="L213" s="56">
        <v>16</v>
      </c>
      <c r="M213" s="57" t="s">
        <v>20</v>
      </c>
    </row>
    <row r="214" spans="1:13" s="57" customFormat="1" ht="24" customHeight="1">
      <c r="A214" s="68" t="s">
        <v>676</v>
      </c>
      <c r="B214" s="76" t="s">
        <v>677</v>
      </c>
      <c r="C214" s="69" t="s">
        <v>678</v>
      </c>
      <c r="D214" s="68" t="s">
        <v>99</v>
      </c>
      <c r="E214" s="70">
        <v>1</v>
      </c>
      <c r="F214" s="190"/>
      <c r="G214" s="71">
        <f t="shared" si="27"/>
        <v>0</v>
      </c>
      <c r="H214" s="55">
        <v>0.00025</v>
      </c>
      <c r="I214" s="54">
        <f t="shared" si="28"/>
        <v>0.00025</v>
      </c>
      <c r="J214" s="55">
        <v>0</v>
      </c>
      <c r="K214" s="54">
        <f t="shared" si="29"/>
        <v>0</v>
      </c>
      <c r="L214" s="56">
        <v>16</v>
      </c>
      <c r="M214" s="57" t="s">
        <v>20</v>
      </c>
    </row>
    <row r="215" spans="1:13" s="57" customFormat="1" ht="24" customHeight="1">
      <c r="A215" s="68" t="s">
        <v>679</v>
      </c>
      <c r="B215" s="76" t="s">
        <v>680</v>
      </c>
      <c r="C215" s="69" t="s">
        <v>681</v>
      </c>
      <c r="D215" s="68" t="s">
        <v>99</v>
      </c>
      <c r="E215" s="70">
        <v>1</v>
      </c>
      <c r="F215" s="190"/>
      <c r="G215" s="71">
        <f t="shared" si="27"/>
        <v>0</v>
      </c>
      <c r="H215" s="55">
        <v>0.00025</v>
      </c>
      <c r="I215" s="54">
        <f t="shared" si="28"/>
        <v>0.00025</v>
      </c>
      <c r="J215" s="55">
        <v>0</v>
      </c>
      <c r="K215" s="54">
        <f t="shared" si="29"/>
        <v>0</v>
      </c>
      <c r="L215" s="56">
        <v>16</v>
      </c>
      <c r="M215" s="57" t="s">
        <v>20</v>
      </c>
    </row>
    <row r="216" spans="1:13" s="57" customFormat="1" ht="24" customHeight="1">
      <c r="A216" s="68" t="s">
        <v>682</v>
      </c>
      <c r="B216" s="76" t="s">
        <v>683</v>
      </c>
      <c r="C216" s="69" t="s">
        <v>684</v>
      </c>
      <c r="D216" s="68" t="s">
        <v>99</v>
      </c>
      <c r="E216" s="70">
        <v>1</v>
      </c>
      <c r="F216" s="190"/>
      <c r="G216" s="71">
        <f t="shared" si="27"/>
        <v>0</v>
      </c>
      <c r="H216" s="55">
        <v>0.00025</v>
      </c>
      <c r="I216" s="54">
        <f t="shared" si="28"/>
        <v>0.00025</v>
      </c>
      <c r="J216" s="55">
        <v>0</v>
      </c>
      <c r="K216" s="54">
        <f t="shared" si="29"/>
        <v>0</v>
      </c>
      <c r="L216" s="56">
        <v>16</v>
      </c>
      <c r="M216" s="57" t="s">
        <v>20</v>
      </c>
    </row>
    <row r="217" spans="1:13" s="57" customFormat="1" ht="24" customHeight="1">
      <c r="A217" s="68" t="s">
        <v>685</v>
      </c>
      <c r="B217" s="76" t="s">
        <v>686</v>
      </c>
      <c r="C217" s="69" t="s">
        <v>687</v>
      </c>
      <c r="D217" s="68" t="s">
        <v>99</v>
      </c>
      <c r="E217" s="70">
        <v>2</v>
      </c>
      <c r="F217" s="190"/>
      <c r="G217" s="71">
        <f t="shared" si="27"/>
        <v>0</v>
      </c>
      <c r="H217" s="55">
        <v>0.00025</v>
      </c>
      <c r="I217" s="54">
        <f t="shared" si="28"/>
        <v>0.0005</v>
      </c>
      <c r="J217" s="55">
        <v>0</v>
      </c>
      <c r="K217" s="54">
        <f t="shared" si="29"/>
        <v>0</v>
      </c>
      <c r="L217" s="56">
        <v>16</v>
      </c>
      <c r="M217" s="57" t="s">
        <v>20</v>
      </c>
    </row>
    <row r="218" spans="1:13" s="57" customFormat="1" ht="24" customHeight="1">
      <c r="A218" s="68" t="s">
        <v>688</v>
      </c>
      <c r="B218" s="76" t="s">
        <v>689</v>
      </c>
      <c r="C218" s="69" t="s">
        <v>690</v>
      </c>
      <c r="D218" s="68" t="s">
        <v>99</v>
      </c>
      <c r="E218" s="70">
        <v>4</v>
      </c>
      <c r="F218" s="190"/>
      <c r="G218" s="71">
        <f t="shared" si="27"/>
        <v>0</v>
      </c>
      <c r="H218" s="55">
        <v>0.00025</v>
      </c>
      <c r="I218" s="54">
        <f t="shared" si="28"/>
        <v>0.001</v>
      </c>
      <c r="J218" s="55">
        <v>0</v>
      </c>
      <c r="K218" s="54">
        <f t="shared" si="29"/>
        <v>0</v>
      </c>
      <c r="L218" s="56">
        <v>16</v>
      </c>
      <c r="M218" s="57" t="s">
        <v>20</v>
      </c>
    </row>
    <row r="219" spans="1:13" s="57" customFormat="1" ht="24" customHeight="1">
      <c r="A219" s="68" t="s">
        <v>691</v>
      </c>
      <c r="B219" s="76" t="s">
        <v>692</v>
      </c>
      <c r="C219" s="69" t="s">
        <v>693</v>
      </c>
      <c r="D219" s="68" t="s">
        <v>99</v>
      </c>
      <c r="E219" s="70">
        <v>2</v>
      </c>
      <c r="F219" s="190"/>
      <c r="G219" s="71">
        <f t="shared" si="27"/>
        <v>0</v>
      </c>
      <c r="H219" s="55">
        <v>0.00025</v>
      </c>
      <c r="I219" s="54">
        <f t="shared" si="28"/>
        <v>0.0005</v>
      </c>
      <c r="J219" s="55">
        <v>0</v>
      </c>
      <c r="K219" s="54">
        <f t="shared" si="29"/>
        <v>0</v>
      </c>
      <c r="L219" s="56">
        <v>16</v>
      </c>
      <c r="M219" s="57" t="s">
        <v>20</v>
      </c>
    </row>
    <row r="220" spans="1:13" s="57" customFormat="1" ht="24" customHeight="1">
      <c r="A220" s="68" t="s">
        <v>694</v>
      </c>
      <c r="B220" s="76" t="s">
        <v>695</v>
      </c>
      <c r="C220" s="69" t="s">
        <v>696</v>
      </c>
      <c r="D220" s="68" t="s">
        <v>99</v>
      </c>
      <c r="E220" s="70">
        <v>5</v>
      </c>
      <c r="F220" s="190"/>
      <c r="G220" s="71">
        <f t="shared" si="27"/>
        <v>0</v>
      </c>
      <c r="H220" s="55">
        <v>0.00025</v>
      </c>
      <c r="I220" s="54">
        <f t="shared" si="28"/>
        <v>0.00125</v>
      </c>
      <c r="J220" s="55">
        <v>0</v>
      </c>
      <c r="K220" s="54">
        <f t="shared" si="29"/>
        <v>0</v>
      </c>
      <c r="L220" s="56">
        <v>16</v>
      </c>
      <c r="M220" s="57" t="s">
        <v>20</v>
      </c>
    </row>
    <row r="221" spans="1:13" s="57" customFormat="1" ht="24" customHeight="1">
      <c r="A221" s="68" t="s">
        <v>697</v>
      </c>
      <c r="B221" s="76" t="s">
        <v>698</v>
      </c>
      <c r="C221" s="69" t="s">
        <v>699</v>
      </c>
      <c r="D221" s="68" t="s">
        <v>99</v>
      </c>
      <c r="E221" s="70">
        <v>8</v>
      </c>
      <c r="F221" s="190"/>
      <c r="G221" s="71">
        <f t="shared" si="27"/>
        <v>0</v>
      </c>
      <c r="H221" s="55">
        <v>0.00025</v>
      </c>
      <c r="I221" s="54">
        <f t="shared" si="28"/>
        <v>0.002</v>
      </c>
      <c r="J221" s="55">
        <v>0</v>
      </c>
      <c r="K221" s="54">
        <f t="shared" si="29"/>
        <v>0</v>
      </c>
      <c r="L221" s="56">
        <v>16</v>
      </c>
      <c r="M221" s="57" t="s">
        <v>20</v>
      </c>
    </row>
    <row r="222" spans="1:13" s="57" customFormat="1" ht="24" customHeight="1">
      <c r="A222" s="68" t="s">
        <v>700</v>
      </c>
      <c r="B222" s="76" t="s">
        <v>701</v>
      </c>
      <c r="C222" s="69" t="s">
        <v>702</v>
      </c>
      <c r="D222" s="68" t="s">
        <v>99</v>
      </c>
      <c r="E222" s="70">
        <v>2</v>
      </c>
      <c r="F222" s="190"/>
      <c r="G222" s="71">
        <f t="shared" si="27"/>
        <v>0</v>
      </c>
      <c r="H222" s="55">
        <v>0.00025</v>
      </c>
      <c r="I222" s="54">
        <f t="shared" si="28"/>
        <v>0.0005</v>
      </c>
      <c r="J222" s="55">
        <v>0</v>
      </c>
      <c r="K222" s="54">
        <f t="shared" si="29"/>
        <v>0</v>
      </c>
      <c r="L222" s="56">
        <v>16</v>
      </c>
      <c r="M222" s="57" t="s">
        <v>20</v>
      </c>
    </row>
    <row r="223" spans="1:13" s="57" customFormat="1" ht="24" customHeight="1">
      <c r="A223" s="68" t="s">
        <v>703</v>
      </c>
      <c r="B223" s="76" t="s">
        <v>704</v>
      </c>
      <c r="C223" s="69" t="s">
        <v>705</v>
      </c>
      <c r="D223" s="68" t="s">
        <v>99</v>
      </c>
      <c r="E223" s="70">
        <v>20</v>
      </c>
      <c r="F223" s="190"/>
      <c r="G223" s="71">
        <f t="shared" si="27"/>
        <v>0</v>
      </c>
      <c r="H223" s="55">
        <v>0.00025</v>
      </c>
      <c r="I223" s="54">
        <f t="shared" si="28"/>
        <v>0.005</v>
      </c>
      <c r="J223" s="55">
        <v>0</v>
      </c>
      <c r="K223" s="54">
        <f t="shared" si="29"/>
        <v>0</v>
      </c>
      <c r="L223" s="56">
        <v>16</v>
      </c>
      <c r="M223" s="57" t="s">
        <v>20</v>
      </c>
    </row>
    <row r="224" spans="1:13" s="57" customFormat="1" ht="24" customHeight="1">
      <c r="A224" s="68" t="s">
        <v>706</v>
      </c>
      <c r="B224" s="76" t="s">
        <v>707</v>
      </c>
      <c r="C224" s="69" t="s">
        <v>708</v>
      </c>
      <c r="D224" s="68" t="s">
        <v>99</v>
      </c>
      <c r="E224" s="70">
        <v>20</v>
      </c>
      <c r="F224" s="190"/>
      <c r="G224" s="71">
        <f t="shared" si="27"/>
        <v>0</v>
      </c>
      <c r="H224" s="55">
        <v>0.00025</v>
      </c>
      <c r="I224" s="54">
        <f t="shared" si="28"/>
        <v>0.005</v>
      </c>
      <c r="J224" s="55">
        <v>0</v>
      </c>
      <c r="K224" s="54">
        <f t="shared" si="29"/>
        <v>0</v>
      </c>
      <c r="L224" s="56">
        <v>16</v>
      </c>
      <c r="M224" s="57" t="s">
        <v>20</v>
      </c>
    </row>
    <row r="225" spans="1:13" s="57" customFormat="1" ht="24" customHeight="1">
      <c r="A225" s="68" t="s">
        <v>709</v>
      </c>
      <c r="B225" s="76" t="s">
        <v>710</v>
      </c>
      <c r="C225" s="69" t="s">
        <v>711</v>
      </c>
      <c r="D225" s="68" t="s">
        <v>99</v>
      </c>
      <c r="E225" s="70">
        <v>3</v>
      </c>
      <c r="F225" s="190"/>
      <c r="G225" s="71">
        <f t="shared" si="27"/>
        <v>0</v>
      </c>
      <c r="H225" s="55">
        <v>0.00025</v>
      </c>
      <c r="I225" s="54">
        <f t="shared" si="28"/>
        <v>0.00075</v>
      </c>
      <c r="J225" s="55">
        <v>0</v>
      </c>
      <c r="K225" s="54">
        <f t="shared" si="29"/>
        <v>0</v>
      </c>
      <c r="L225" s="56">
        <v>16</v>
      </c>
      <c r="M225" s="57" t="s">
        <v>20</v>
      </c>
    </row>
    <row r="226" spans="1:13" s="57" customFormat="1" ht="24" customHeight="1">
      <c r="A226" s="68" t="s">
        <v>712</v>
      </c>
      <c r="B226" s="76" t="s">
        <v>713</v>
      </c>
      <c r="C226" s="69" t="s">
        <v>714</v>
      </c>
      <c r="D226" s="68" t="s">
        <v>99</v>
      </c>
      <c r="E226" s="70">
        <v>4</v>
      </c>
      <c r="F226" s="190"/>
      <c r="G226" s="71">
        <f t="shared" si="27"/>
        <v>0</v>
      </c>
      <c r="H226" s="55">
        <v>0.00025</v>
      </c>
      <c r="I226" s="54">
        <f t="shared" si="28"/>
        <v>0.001</v>
      </c>
      <c r="J226" s="55">
        <v>0</v>
      </c>
      <c r="K226" s="54">
        <f t="shared" si="29"/>
        <v>0</v>
      </c>
      <c r="L226" s="56">
        <v>16</v>
      </c>
      <c r="M226" s="57" t="s">
        <v>20</v>
      </c>
    </row>
    <row r="227" spans="1:13" s="57" customFormat="1" ht="24" customHeight="1">
      <c r="A227" s="68" t="s">
        <v>715</v>
      </c>
      <c r="B227" s="76" t="s">
        <v>716</v>
      </c>
      <c r="C227" s="69" t="s">
        <v>717</v>
      </c>
      <c r="D227" s="68" t="s">
        <v>99</v>
      </c>
      <c r="E227" s="70">
        <v>2</v>
      </c>
      <c r="F227" s="190"/>
      <c r="G227" s="71">
        <f t="shared" si="27"/>
        <v>0</v>
      </c>
      <c r="H227" s="55">
        <v>0.00025</v>
      </c>
      <c r="I227" s="54">
        <f t="shared" si="28"/>
        <v>0.0005</v>
      </c>
      <c r="J227" s="55">
        <v>0</v>
      </c>
      <c r="K227" s="54">
        <f t="shared" si="29"/>
        <v>0</v>
      </c>
      <c r="L227" s="56">
        <v>16</v>
      </c>
      <c r="M227" s="57" t="s">
        <v>20</v>
      </c>
    </row>
    <row r="228" spans="1:13" s="57" customFormat="1" ht="24" customHeight="1">
      <c r="A228" s="68" t="s">
        <v>718</v>
      </c>
      <c r="B228" s="76" t="s">
        <v>719</v>
      </c>
      <c r="C228" s="69" t="s">
        <v>720</v>
      </c>
      <c r="D228" s="68" t="s">
        <v>99</v>
      </c>
      <c r="E228" s="70">
        <v>9</v>
      </c>
      <c r="F228" s="190"/>
      <c r="G228" s="71">
        <f t="shared" si="27"/>
        <v>0</v>
      </c>
      <c r="H228" s="55">
        <v>0.00025</v>
      </c>
      <c r="I228" s="54">
        <f t="shared" si="28"/>
        <v>0.0022500000000000003</v>
      </c>
      <c r="J228" s="55">
        <v>0</v>
      </c>
      <c r="K228" s="54">
        <f t="shared" si="29"/>
        <v>0</v>
      </c>
      <c r="L228" s="56">
        <v>16</v>
      </c>
      <c r="M228" s="57" t="s">
        <v>20</v>
      </c>
    </row>
    <row r="229" spans="1:13" s="57" customFormat="1" ht="24" customHeight="1">
      <c r="A229" s="68" t="s">
        <v>721</v>
      </c>
      <c r="B229" s="76" t="s">
        <v>722</v>
      </c>
      <c r="C229" s="69" t="s">
        <v>723</v>
      </c>
      <c r="D229" s="68" t="s">
        <v>99</v>
      </c>
      <c r="E229" s="70">
        <v>2</v>
      </c>
      <c r="F229" s="190"/>
      <c r="G229" s="71">
        <f t="shared" si="27"/>
        <v>0</v>
      </c>
      <c r="H229" s="55">
        <v>0.00025</v>
      </c>
      <c r="I229" s="54">
        <f t="shared" si="28"/>
        <v>0.0005</v>
      </c>
      <c r="J229" s="55">
        <v>0</v>
      </c>
      <c r="K229" s="54">
        <f t="shared" si="29"/>
        <v>0</v>
      </c>
      <c r="L229" s="56">
        <v>16</v>
      </c>
      <c r="M229" s="57" t="s">
        <v>20</v>
      </c>
    </row>
    <row r="230" spans="1:13" s="57" customFormat="1" ht="24" customHeight="1">
      <c r="A230" s="68" t="s">
        <v>724</v>
      </c>
      <c r="B230" s="76" t="s">
        <v>725</v>
      </c>
      <c r="C230" s="69" t="s">
        <v>726</v>
      </c>
      <c r="D230" s="68" t="s">
        <v>99</v>
      </c>
      <c r="E230" s="70">
        <v>4</v>
      </c>
      <c r="F230" s="190"/>
      <c r="G230" s="71">
        <f t="shared" si="27"/>
        <v>0</v>
      </c>
      <c r="H230" s="55">
        <v>0.00025</v>
      </c>
      <c r="I230" s="54">
        <f t="shared" si="28"/>
        <v>0.001</v>
      </c>
      <c r="J230" s="55">
        <v>0</v>
      </c>
      <c r="K230" s="54">
        <f t="shared" si="29"/>
        <v>0</v>
      </c>
      <c r="L230" s="56">
        <v>16</v>
      </c>
      <c r="M230" s="57" t="s">
        <v>20</v>
      </c>
    </row>
    <row r="231" spans="1:13" s="57" customFormat="1" ht="24" customHeight="1">
      <c r="A231" s="68" t="s">
        <v>727</v>
      </c>
      <c r="B231" s="76" t="s">
        <v>728</v>
      </c>
      <c r="C231" s="69" t="s">
        <v>729</v>
      </c>
      <c r="D231" s="68" t="s">
        <v>99</v>
      </c>
      <c r="E231" s="70">
        <v>4</v>
      </c>
      <c r="F231" s="190"/>
      <c r="G231" s="71">
        <f t="shared" si="27"/>
        <v>0</v>
      </c>
      <c r="H231" s="55">
        <v>0.00025</v>
      </c>
      <c r="I231" s="54">
        <f t="shared" si="28"/>
        <v>0.001</v>
      </c>
      <c r="J231" s="55">
        <v>0</v>
      </c>
      <c r="K231" s="54">
        <f t="shared" si="29"/>
        <v>0</v>
      </c>
      <c r="L231" s="56">
        <v>16</v>
      </c>
      <c r="M231" s="57" t="s">
        <v>20</v>
      </c>
    </row>
    <row r="232" spans="1:13" s="57" customFormat="1" ht="24" customHeight="1">
      <c r="A232" s="68" t="s">
        <v>730</v>
      </c>
      <c r="B232" s="76" t="s">
        <v>731</v>
      </c>
      <c r="C232" s="69" t="s">
        <v>732</v>
      </c>
      <c r="D232" s="68" t="s">
        <v>99</v>
      </c>
      <c r="E232" s="70">
        <v>1</v>
      </c>
      <c r="F232" s="190"/>
      <c r="G232" s="71">
        <f t="shared" si="27"/>
        <v>0</v>
      </c>
      <c r="H232" s="55">
        <v>0.00025</v>
      </c>
      <c r="I232" s="54">
        <f t="shared" si="28"/>
        <v>0.00025</v>
      </c>
      <c r="J232" s="55">
        <v>0</v>
      </c>
      <c r="K232" s="54">
        <f t="shared" si="29"/>
        <v>0</v>
      </c>
      <c r="L232" s="56">
        <v>16</v>
      </c>
      <c r="M232" s="57" t="s">
        <v>20</v>
      </c>
    </row>
    <row r="233" spans="1:13" s="57" customFormat="1" ht="24" customHeight="1">
      <c r="A233" s="68" t="s">
        <v>733</v>
      </c>
      <c r="B233" s="76" t="s">
        <v>734</v>
      </c>
      <c r="C233" s="69" t="s">
        <v>735</v>
      </c>
      <c r="D233" s="68" t="s">
        <v>99</v>
      </c>
      <c r="E233" s="70">
        <v>1</v>
      </c>
      <c r="F233" s="190"/>
      <c r="G233" s="71">
        <f t="shared" si="27"/>
        <v>0</v>
      </c>
      <c r="H233" s="55">
        <v>0.00025</v>
      </c>
      <c r="I233" s="54">
        <f t="shared" si="28"/>
        <v>0.00025</v>
      </c>
      <c r="J233" s="55">
        <v>0</v>
      </c>
      <c r="K233" s="54">
        <f t="shared" si="29"/>
        <v>0</v>
      </c>
      <c r="L233" s="56">
        <v>16</v>
      </c>
      <c r="M233" s="57" t="s">
        <v>20</v>
      </c>
    </row>
    <row r="234" spans="1:13" s="57" customFormat="1" ht="24" customHeight="1">
      <c r="A234" s="68" t="s">
        <v>736</v>
      </c>
      <c r="B234" s="76" t="s">
        <v>737</v>
      </c>
      <c r="C234" s="69" t="s">
        <v>738</v>
      </c>
      <c r="D234" s="68" t="s">
        <v>3</v>
      </c>
      <c r="E234" s="70">
        <v>1</v>
      </c>
      <c r="F234" s="190"/>
      <c r="G234" s="71">
        <f t="shared" si="27"/>
        <v>0</v>
      </c>
      <c r="H234" s="55">
        <v>0</v>
      </c>
      <c r="I234" s="54">
        <f t="shared" si="28"/>
        <v>0</v>
      </c>
      <c r="J234" s="55">
        <v>0.001</v>
      </c>
      <c r="K234" s="54">
        <f t="shared" si="29"/>
        <v>0.001</v>
      </c>
      <c r="L234" s="56">
        <v>16</v>
      </c>
      <c r="M234" s="57" t="s">
        <v>20</v>
      </c>
    </row>
    <row r="235" spans="1:13" s="57" customFormat="1" ht="24" customHeight="1">
      <c r="A235" s="68" t="s">
        <v>739</v>
      </c>
      <c r="B235" s="76" t="s">
        <v>740</v>
      </c>
      <c r="C235" s="69" t="s">
        <v>741</v>
      </c>
      <c r="D235" s="68" t="s">
        <v>3</v>
      </c>
      <c r="E235" s="70">
        <v>1</v>
      </c>
      <c r="F235" s="190"/>
      <c r="G235" s="71">
        <f t="shared" si="27"/>
        <v>0</v>
      </c>
      <c r="H235" s="55">
        <v>0</v>
      </c>
      <c r="I235" s="54">
        <f t="shared" si="28"/>
        <v>0</v>
      </c>
      <c r="J235" s="55">
        <v>0.001</v>
      </c>
      <c r="K235" s="54">
        <f t="shared" si="29"/>
        <v>0.001</v>
      </c>
      <c r="L235" s="56">
        <v>16</v>
      </c>
      <c r="M235" s="57" t="s">
        <v>20</v>
      </c>
    </row>
    <row r="236" spans="1:13" s="57" customFormat="1" ht="24" customHeight="1">
      <c r="A236" s="68" t="s">
        <v>742</v>
      </c>
      <c r="B236" s="76" t="s">
        <v>743</v>
      </c>
      <c r="C236" s="69" t="s">
        <v>744</v>
      </c>
      <c r="D236" s="68" t="s">
        <v>3</v>
      </c>
      <c r="E236" s="70">
        <v>2</v>
      </c>
      <c r="F236" s="190"/>
      <c r="G236" s="71">
        <f t="shared" si="27"/>
        <v>0</v>
      </c>
      <c r="H236" s="55">
        <v>0</v>
      </c>
      <c r="I236" s="54">
        <f t="shared" si="28"/>
        <v>0</v>
      </c>
      <c r="J236" s="55">
        <v>0.001</v>
      </c>
      <c r="K236" s="54">
        <f t="shared" si="29"/>
        <v>0.002</v>
      </c>
      <c r="L236" s="56">
        <v>16</v>
      </c>
      <c r="M236" s="57" t="s">
        <v>20</v>
      </c>
    </row>
    <row r="237" spans="1:13" s="57" customFormat="1" ht="45" customHeight="1">
      <c r="A237" s="68" t="s">
        <v>745</v>
      </c>
      <c r="B237" s="76" t="s">
        <v>746</v>
      </c>
      <c r="C237" s="69" t="s">
        <v>747</v>
      </c>
      <c r="D237" s="68" t="s">
        <v>3</v>
      </c>
      <c r="E237" s="70">
        <v>2</v>
      </c>
      <c r="F237" s="190"/>
      <c r="G237" s="71">
        <f t="shared" si="27"/>
        <v>0</v>
      </c>
      <c r="H237" s="55">
        <v>0</v>
      </c>
      <c r="I237" s="54">
        <f t="shared" si="28"/>
        <v>0</v>
      </c>
      <c r="J237" s="55">
        <v>0.001</v>
      </c>
      <c r="K237" s="54">
        <f t="shared" si="29"/>
        <v>0.002</v>
      </c>
      <c r="L237" s="56">
        <v>16</v>
      </c>
      <c r="M237" s="57" t="s">
        <v>20</v>
      </c>
    </row>
    <row r="238" spans="1:13" s="57" customFormat="1" ht="13.5" customHeight="1">
      <c r="A238" s="68" t="s">
        <v>748</v>
      </c>
      <c r="B238" s="76" t="s">
        <v>749</v>
      </c>
      <c r="C238" s="69" t="s">
        <v>750</v>
      </c>
      <c r="D238" s="68" t="s">
        <v>99</v>
      </c>
      <c r="E238" s="70">
        <v>2</v>
      </c>
      <c r="F238" s="190"/>
      <c r="G238" s="71">
        <f t="shared" si="27"/>
        <v>0</v>
      </c>
      <c r="H238" s="55">
        <v>0</v>
      </c>
      <c r="I238" s="54">
        <f t="shared" si="28"/>
        <v>0</v>
      </c>
      <c r="J238" s="55">
        <v>0.028</v>
      </c>
      <c r="K238" s="54">
        <f t="shared" si="29"/>
        <v>0.056</v>
      </c>
      <c r="L238" s="56">
        <v>16</v>
      </c>
      <c r="M238" s="57" t="s">
        <v>20</v>
      </c>
    </row>
    <row r="239" spans="1:13" s="57" customFormat="1" ht="13.5" customHeight="1">
      <c r="A239" s="68" t="s">
        <v>751</v>
      </c>
      <c r="B239" s="76" t="s">
        <v>752</v>
      </c>
      <c r="C239" s="69" t="s">
        <v>753</v>
      </c>
      <c r="D239" s="68" t="s">
        <v>99</v>
      </c>
      <c r="E239" s="70">
        <v>2</v>
      </c>
      <c r="F239" s="190"/>
      <c r="G239" s="71">
        <f t="shared" si="27"/>
        <v>0</v>
      </c>
      <c r="H239" s="55">
        <v>0</v>
      </c>
      <c r="I239" s="54">
        <f t="shared" si="28"/>
        <v>0</v>
      </c>
      <c r="J239" s="55">
        <v>0</v>
      </c>
      <c r="K239" s="54">
        <f t="shared" si="29"/>
        <v>0</v>
      </c>
      <c r="L239" s="56">
        <v>16</v>
      </c>
      <c r="M239" s="57" t="s">
        <v>20</v>
      </c>
    </row>
    <row r="240" spans="1:13" s="57" customFormat="1" ht="13.5" customHeight="1">
      <c r="A240" s="72" t="s">
        <v>754</v>
      </c>
      <c r="B240" s="77" t="s">
        <v>755</v>
      </c>
      <c r="C240" s="73" t="s">
        <v>756</v>
      </c>
      <c r="D240" s="72" t="s">
        <v>99</v>
      </c>
      <c r="E240" s="74">
        <v>2</v>
      </c>
      <c r="F240" s="191"/>
      <c r="G240" s="75">
        <f t="shared" si="27"/>
        <v>0</v>
      </c>
      <c r="H240" s="59">
        <v>0</v>
      </c>
      <c r="I240" s="58">
        <f t="shared" si="28"/>
        <v>0</v>
      </c>
      <c r="J240" s="59">
        <v>0</v>
      </c>
      <c r="K240" s="58">
        <f t="shared" si="29"/>
        <v>0</v>
      </c>
      <c r="L240" s="60">
        <v>32</v>
      </c>
      <c r="M240" s="61" t="s">
        <v>20</v>
      </c>
    </row>
    <row r="241" spans="1:13" s="57" customFormat="1" ht="13.5" customHeight="1">
      <c r="A241" s="68" t="s">
        <v>757</v>
      </c>
      <c r="B241" s="76" t="s">
        <v>758</v>
      </c>
      <c r="C241" s="69" t="s">
        <v>759</v>
      </c>
      <c r="D241" s="68" t="s">
        <v>99</v>
      </c>
      <c r="E241" s="70">
        <v>2</v>
      </c>
      <c r="F241" s="190"/>
      <c r="G241" s="71">
        <f t="shared" si="27"/>
        <v>0</v>
      </c>
      <c r="H241" s="55">
        <v>0</v>
      </c>
      <c r="I241" s="54">
        <f t="shared" si="28"/>
        <v>0</v>
      </c>
      <c r="J241" s="55">
        <v>0</v>
      </c>
      <c r="K241" s="54">
        <f t="shared" si="29"/>
        <v>0</v>
      </c>
      <c r="L241" s="56">
        <v>16</v>
      </c>
      <c r="M241" s="57" t="s">
        <v>20</v>
      </c>
    </row>
    <row r="242" spans="2:13" s="49" customFormat="1" ht="12.75" customHeight="1">
      <c r="B242" s="51" t="s">
        <v>328</v>
      </c>
      <c r="C242" s="51" t="s">
        <v>760</v>
      </c>
      <c r="F242" s="189"/>
      <c r="G242" s="52">
        <f>SUM(G243:G260)</f>
        <v>0</v>
      </c>
      <c r="I242" s="53">
        <f>SUM(I243:I260)</f>
        <v>0.08257500000000001</v>
      </c>
      <c r="K242" s="53">
        <f>SUM(K243:K260)</f>
        <v>0.052665000000000003</v>
      </c>
      <c r="M242" s="51" t="s">
        <v>18</v>
      </c>
    </row>
    <row r="243" spans="1:13" s="57" customFormat="1" ht="13.5" customHeight="1">
      <c r="A243" s="68" t="s">
        <v>761</v>
      </c>
      <c r="B243" s="76" t="s">
        <v>762</v>
      </c>
      <c r="C243" s="69" t="s">
        <v>763</v>
      </c>
      <c r="D243" s="68" t="s">
        <v>99</v>
      </c>
      <c r="E243" s="70">
        <v>2</v>
      </c>
      <c r="F243" s="190"/>
      <c r="G243" s="71">
        <f aca="true" t="shared" si="30" ref="G243:G260">ROUND(E243*F243,2)</f>
        <v>0</v>
      </c>
      <c r="H243" s="55">
        <v>0</v>
      </c>
      <c r="I243" s="54">
        <f aca="true" t="shared" si="31" ref="I243:I260">E243*H243</f>
        <v>0</v>
      </c>
      <c r="J243" s="55">
        <v>0</v>
      </c>
      <c r="K243" s="54">
        <f aca="true" t="shared" si="32" ref="K243:K260">E243*J243</f>
        <v>0</v>
      </c>
      <c r="L243" s="56">
        <v>16</v>
      </c>
      <c r="M243" s="57" t="s">
        <v>20</v>
      </c>
    </row>
    <row r="244" spans="1:13" s="57" customFormat="1" ht="24" customHeight="1">
      <c r="A244" s="68" t="s">
        <v>764</v>
      </c>
      <c r="B244" s="76" t="s">
        <v>765</v>
      </c>
      <c r="C244" s="69" t="s">
        <v>766</v>
      </c>
      <c r="D244" s="68" t="s">
        <v>99</v>
      </c>
      <c r="E244" s="70">
        <v>2</v>
      </c>
      <c r="F244" s="190"/>
      <c r="G244" s="71">
        <f t="shared" si="30"/>
        <v>0</v>
      </c>
      <c r="H244" s="55">
        <v>0</v>
      </c>
      <c r="I244" s="54">
        <f t="shared" si="31"/>
        <v>0</v>
      </c>
      <c r="J244" s="55">
        <v>0</v>
      </c>
      <c r="K244" s="54">
        <f t="shared" si="32"/>
        <v>0</v>
      </c>
      <c r="L244" s="56">
        <v>16</v>
      </c>
      <c r="M244" s="57" t="s">
        <v>20</v>
      </c>
    </row>
    <row r="245" spans="1:13" s="57" customFormat="1" ht="24" customHeight="1">
      <c r="A245" s="68" t="s">
        <v>767</v>
      </c>
      <c r="B245" s="76" t="s">
        <v>768</v>
      </c>
      <c r="C245" s="69" t="s">
        <v>769</v>
      </c>
      <c r="D245" s="68" t="s">
        <v>770</v>
      </c>
      <c r="E245" s="70">
        <v>500</v>
      </c>
      <c r="F245" s="190"/>
      <c r="G245" s="71">
        <f t="shared" si="30"/>
        <v>0</v>
      </c>
      <c r="H245" s="55">
        <v>0</v>
      </c>
      <c r="I245" s="54">
        <f t="shared" si="31"/>
        <v>0</v>
      </c>
      <c r="J245" s="55">
        <v>0</v>
      </c>
      <c r="K245" s="54">
        <f t="shared" si="32"/>
        <v>0</v>
      </c>
      <c r="L245" s="56">
        <v>16</v>
      </c>
      <c r="M245" s="57" t="s">
        <v>20</v>
      </c>
    </row>
    <row r="246" spans="1:13" s="57" customFormat="1" ht="24" customHeight="1">
      <c r="A246" s="68" t="s">
        <v>771</v>
      </c>
      <c r="B246" s="76" t="s">
        <v>772</v>
      </c>
      <c r="C246" s="69" t="s">
        <v>773</v>
      </c>
      <c r="D246" s="68" t="s">
        <v>89</v>
      </c>
      <c r="E246" s="70">
        <v>31.89</v>
      </c>
      <c r="F246" s="190"/>
      <c r="G246" s="71">
        <f t="shared" si="30"/>
        <v>0</v>
      </c>
      <c r="H246" s="55">
        <v>0</v>
      </c>
      <c r="I246" s="54">
        <f t="shared" si="31"/>
        <v>0</v>
      </c>
      <c r="J246" s="55">
        <v>0.001</v>
      </c>
      <c r="K246" s="54">
        <f t="shared" si="32"/>
        <v>0.03189</v>
      </c>
      <c r="L246" s="56">
        <v>16</v>
      </c>
      <c r="M246" s="57" t="s">
        <v>20</v>
      </c>
    </row>
    <row r="247" spans="1:13" s="57" customFormat="1" ht="24" customHeight="1">
      <c r="A247" s="68" t="s">
        <v>774</v>
      </c>
      <c r="B247" s="76" t="s">
        <v>775</v>
      </c>
      <c r="C247" s="69" t="s">
        <v>776</v>
      </c>
      <c r="D247" s="68" t="s">
        <v>3</v>
      </c>
      <c r="E247" s="70">
        <v>1</v>
      </c>
      <c r="F247" s="190"/>
      <c r="G247" s="71">
        <f t="shared" si="30"/>
        <v>0</v>
      </c>
      <c r="H247" s="55">
        <v>0</v>
      </c>
      <c r="I247" s="54">
        <f t="shared" si="31"/>
        <v>0</v>
      </c>
      <c r="J247" s="55">
        <v>0.001</v>
      </c>
      <c r="K247" s="54">
        <f t="shared" si="32"/>
        <v>0.001</v>
      </c>
      <c r="L247" s="56">
        <v>16</v>
      </c>
      <c r="M247" s="57" t="s">
        <v>20</v>
      </c>
    </row>
    <row r="248" spans="1:13" s="57" customFormat="1" ht="24" customHeight="1">
      <c r="A248" s="68" t="s">
        <v>165</v>
      </c>
      <c r="B248" s="76" t="s">
        <v>777</v>
      </c>
      <c r="C248" s="69" t="s">
        <v>778</v>
      </c>
      <c r="D248" s="68" t="s">
        <v>89</v>
      </c>
      <c r="E248" s="70">
        <v>19.775</v>
      </c>
      <c r="F248" s="190"/>
      <c r="G248" s="71">
        <f t="shared" si="30"/>
        <v>0</v>
      </c>
      <c r="H248" s="55">
        <v>0</v>
      </c>
      <c r="I248" s="54">
        <f t="shared" si="31"/>
        <v>0</v>
      </c>
      <c r="J248" s="55">
        <v>0.001</v>
      </c>
      <c r="K248" s="54">
        <f t="shared" si="32"/>
        <v>0.019774999999999997</v>
      </c>
      <c r="L248" s="56">
        <v>16</v>
      </c>
      <c r="M248" s="57" t="s">
        <v>20</v>
      </c>
    </row>
    <row r="249" spans="1:13" s="57" customFormat="1" ht="13.5" customHeight="1">
      <c r="A249" s="68" t="s">
        <v>779</v>
      </c>
      <c r="B249" s="76" t="s">
        <v>780</v>
      </c>
      <c r="C249" s="69" t="s">
        <v>781</v>
      </c>
      <c r="D249" s="68" t="s">
        <v>3</v>
      </c>
      <c r="E249" s="70">
        <v>3</v>
      </c>
      <c r="F249" s="190"/>
      <c r="G249" s="71">
        <f t="shared" si="30"/>
        <v>0</v>
      </c>
      <c r="H249" s="55">
        <v>0.005</v>
      </c>
      <c r="I249" s="54">
        <f t="shared" si="31"/>
        <v>0.015</v>
      </c>
      <c r="J249" s="55">
        <v>0</v>
      </c>
      <c r="K249" s="54">
        <f t="shared" si="32"/>
        <v>0</v>
      </c>
      <c r="L249" s="56">
        <v>4</v>
      </c>
      <c r="M249" s="57" t="s">
        <v>20</v>
      </c>
    </row>
    <row r="250" spans="1:13" s="57" customFormat="1" ht="13.5" customHeight="1">
      <c r="A250" s="68" t="s">
        <v>782</v>
      </c>
      <c r="B250" s="76" t="s">
        <v>783</v>
      </c>
      <c r="C250" s="69" t="s">
        <v>784</v>
      </c>
      <c r="D250" s="68" t="s">
        <v>3</v>
      </c>
      <c r="E250" s="70">
        <v>4</v>
      </c>
      <c r="F250" s="190"/>
      <c r="G250" s="71">
        <f t="shared" si="30"/>
        <v>0</v>
      </c>
      <c r="H250" s="55">
        <v>0.005</v>
      </c>
      <c r="I250" s="54">
        <f t="shared" si="31"/>
        <v>0.02</v>
      </c>
      <c r="J250" s="55">
        <v>0</v>
      </c>
      <c r="K250" s="54">
        <f t="shared" si="32"/>
        <v>0</v>
      </c>
      <c r="L250" s="56">
        <v>4</v>
      </c>
      <c r="M250" s="57" t="s">
        <v>20</v>
      </c>
    </row>
    <row r="251" spans="1:13" s="57" customFormat="1" ht="13.5" customHeight="1">
      <c r="A251" s="68" t="s">
        <v>785</v>
      </c>
      <c r="B251" s="76" t="s">
        <v>786</v>
      </c>
      <c r="C251" s="69" t="s">
        <v>787</v>
      </c>
      <c r="D251" s="68" t="s">
        <v>3</v>
      </c>
      <c r="E251" s="70">
        <v>5</v>
      </c>
      <c r="F251" s="190"/>
      <c r="G251" s="71">
        <f t="shared" si="30"/>
        <v>0</v>
      </c>
      <c r="H251" s="55">
        <v>0</v>
      </c>
      <c r="I251" s="54">
        <f t="shared" si="31"/>
        <v>0</v>
      </c>
      <c r="J251" s="55">
        <v>0</v>
      </c>
      <c r="K251" s="54">
        <f t="shared" si="32"/>
        <v>0</v>
      </c>
      <c r="L251" s="56">
        <v>4</v>
      </c>
      <c r="M251" s="57" t="s">
        <v>20</v>
      </c>
    </row>
    <row r="252" spans="1:13" s="57" customFormat="1" ht="24" customHeight="1">
      <c r="A252" s="68" t="s">
        <v>788</v>
      </c>
      <c r="B252" s="76" t="s">
        <v>789</v>
      </c>
      <c r="C252" s="69" t="s">
        <v>790</v>
      </c>
      <c r="D252" s="68" t="s">
        <v>99</v>
      </c>
      <c r="E252" s="70">
        <v>1</v>
      </c>
      <c r="F252" s="190"/>
      <c r="G252" s="71">
        <f t="shared" si="30"/>
        <v>0</v>
      </c>
      <c r="H252" s="55">
        <v>0.0005</v>
      </c>
      <c r="I252" s="54">
        <f t="shared" si="31"/>
        <v>0.0005</v>
      </c>
      <c r="J252" s="55">
        <v>0</v>
      </c>
      <c r="K252" s="54">
        <f t="shared" si="32"/>
        <v>0</v>
      </c>
      <c r="L252" s="56">
        <v>16</v>
      </c>
      <c r="M252" s="57" t="s">
        <v>20</v>
      </c>
    </row>
    <row r="253" spans="1:13" s="57" customFormat="1" ht="13.5" customHeight="1">
      <c r="A253" s="68" t="s">
        <v>791</v>
      </c>
      <c r="B253" s="76" t="s">
        <v>792</v>
      </c>
      <c r="C253" s="69" t="s">
        <v>793</v>
      </c>
      <c r="D253" s="68" t="s">
        <v>3</v>
      </c>
      <c r="E253" s="70">
        <v>5</v>
      </c>
      <c r="F253" s="190"/>
      <c r="G253" s="71">
        <f t="shared" si="30"/>
        <v>0</v>
      </c>
      <c r="H253" s="55">
        <v>0.0005</v>
      </c>
      <c r="I253" s="54">
        <f t="shared" si="31"/>
        <v>0.0025</v>
      </c>
      <c r="J253" s="55">
        <v>0</v>
      </c>
      <c r="K253" s="54">
        <f t="shared" si="32"/>
        <v>0</v>
      </c>
      <c r="L253" s="56">
        <v>16</v>
      </c>
      <c r="M253" s="57" t="s">
        <v>20</v>
      </c>
    </row>
    <row r="254" spans="1:13" s="57" customFormat="1" ht="24" customHeight="1">
      <c r="A254" s="68" t="s">
        <v>794</v>
      </c>
      <c r="B254" s="76" t="s">
        <v>795</v>
      </c>
      <c r="C254" s="69" t="s">
        <v>796</v>
      </c>
      <c r="D254" s="68" t="s">
        <v>3</v>
      </c>
      <c r="E254" s="70">
        <v>2</v>
      </c>
      <c r="F254" s="190"/>
      <c r="G254" s="71">
        <f t="shared" si="30"/>
        <v>0</v>
      </c>
      <c r="H254" s="55">
        <v>0.0005</v>
      </c>
      <c r="I254" s="54">
        <f t="shared" si="31"/>
        <v>0.001</v>
      </c>
      <c r="J254" s="55">
        <v>0</v>
      </c>
      <c r="K254" s="54">
        <f t="shared" si="32"/>
        <v>0</v>
      </c>
      <c r="L254" s="56">
        <v>16</v>
      </c>
      <c r="M254" s="57" t="s">
        <v>20</v>
      </c>
    </row>
    <row r="255" spans="1:13" s="57" customFormat="1" ht="24" customHeight="1">
      <c r="A255" s="68" t="s">
        <v>797</v>
      </c>
      <c r="B255" s="76" t="s">
        <v>798</v>
      </c>
      <c r="C255" s="69" t="s">
        <v>799</v>
      </c>
      <c r="D255" s="68" t="s">
        <v>298</v>
      </c>
      <c r="E255" s="70">
        <v>15</v>
      </c>
      <c r="F255" s="190"/>
      <c r="G255" s="71">
        <f t="shared" si="30"/>
        <v>0</v>
      </c>
      <c r="H255" s="55">
        <v>0.0005</v>
      </c>
      <c r="I255" s="54">
        <f t="shared" si="31"/>
        <v>0.0075</v>
      </c>
      <c r="J255" s="55">
        <v>0</v>
      </c>
      <c r="K255" s="54">
        <f t="shared" si="32"/>
        <v>0</v>
      </c>
      <c r="L255" s="56">
        <v>16</v>
      </c>
      <c r="M255" s="57" t="s">
        <v>20</v>
      </c>
    </row>
    <row r="256" spans="1:13" s="57" customFormat="1" ht="24" customHeight="1">
      <c r="A256" s="68" t="s">
        <v>800</v>
      </c>
      <c r="B256" s="76" t="s">
        <v>801</v>
      </c>
      <c r="C256" s="69" t="s">
        <v>802</v>
      </c>
      <c r="D256" s="68" t="s">
        <v>135</v>
      </c>
      <c r="E256" s="70">
        <v>68.15</v>
      </c>
      <c r="F256" s="190"/>
      <c r="G256" s="71">
        <f t="shared" si="30"/>
        <v>0</v>
      </c>
      <c r="H256" s="55">
        <v>0.0005</v>
      </c>
      <c r="I256" s="54">
        <f t="shared" si="31"/>
        <v>0.034075</v>
      </c>
      <c r="J256" s="55">
        <v>0</v>
      </c>
      <c r="K256" s="54">
        <f t="shared" si="32"/>
        <v>0</v>
      </c>
      <c r="L256" s="56">
        <v>16</v>
      </c>
      <c r="M256" s="57" t="s">
        <v>20</v>
      </c>
    </row>
    <row r="257" spans="1:13" s="57" customFormat="1" ht="24" customHeight="1">
      <c r="A257" s="68" t="s">
        <v>803</v>
      </c>
      <c r="B257" s="76" t="s">
        <v>804</v>
      </c>
      <c r="C257" s="69" t="s">
        <v>805</v>
      </c>
      <c r="D257" s="68" t="s">
        <v>3</v>
      </c>
      <c r="E257" s="70">
        <v>2</v>
      </c>
      <c r="F257" s="190"/>
      <c r="G257" s="71">
        <f t="shared" si="30"/>
        <v>0</v>
      </c>
      <c r="H257" s="55">
        <v>0.0005</v>
      </c>
      <c r="I257" s="54">
        <f t="shared" si="31"/>
        <v>0.001</v>
      </c>
      <c r="J257" s="55">
        <v>0</v>
      </c>
      <c r="K257" s="54">
        <f t="shared" si="32"/>
        <v>0</v>
      </c>
      <c r="L257" s="56">
        <v>16</v>
      </c>
      <c r="M257" s="57" t="s">
        <v>20</v>
      </c>
    </row>
    <row r="258" spans="1:13" s="57" customFormat="1" ht="34.5" customHeight="1">
      <c r="A258" s="68" t="s">
        <v>265</v>
      </c>
      <c r="B258" s="76" t="s">
        <v>806</v>
      </c>
      <c r="C258" s="69" t="s">
        <v>807</v>
      </c>
      <c r="D258" s="68" t="s">
        <v>3</v>
      </c>
      <c r="E258" s="70">
        <v>1</v>
      </c>
      <c r="F258" s="190"/>
      <c r="G258" s="71">
        <f t="shared" si="30"/>
        <v>0</v>
      </c>
      <c r="H258" s="55">
        <v>0.0005</v>
      </c>
      <c r="I258" s="54">
        <f t="shared" si="31"/>
        <v>0.0005</v>
      </c>
      <c r="J258" s="55">
        <v>0</v>
      </c>
      <c r="K258" s="54">
        <f t="shared" si="32"/>
        <v>0</v>
      </c>
      <c r="L258" s="56">
        <v>16</v>
      </c>
      <c r="M258" s="57" t="s">
        <v>20</v>
      </c>
    </row>
    <row r="259" spans="1:13" s="57" customFormat="1" ht="24" customHeight="1">
      <c r="A259" s="68" t="s">
        <v>808</v>
      </c>
      <c r="B259" s="76" t="s">
        <v>809</v>
      </c>
      <c r="C259" s="69" t="s">
        <v>810</v>
      </c>
      <c r="D259" s="68" t="s">
        <v>3</v>
      </c>
      <c r="E259" s="70">
        <v>1</v>
      </c>
      <c r="F259" s="190"/>
      <c r="G259" s="71">
        <f t="shared" si="30"/>
        <v>0</v>
      </c>
      <c r="H259" s="55">
        <v>0.0005</v>
      </c>
      <c r="I259" s="54">
        <f t="shared" si="31"/>
        <v>0.0005</v>
      </c>
      <c r="J259" s="55">
        <v>0</v>
      </c>
      <c r="K259" s="54">
        <f t="shared" si="32"/>
        <v>0</v>
      </c>
      <c r="L259" s="56">
        <v>16</v>
      </c>
      <c r="M259" s="57" t="s">
        <v>20</v>
      </c>
    </row>
    <row r="260" spans="1:13" s="57" customFormat="1" ht="24" customHeight="1">
      <c r="A260" s="68" t="s">
        <v>811</v>
      </c>
      <c r="B260" s="76" t="s">
        <v>812</v>
      </c>
      <c r="C260" s="69" t="s">
        <v>813</v>
      </c>
      <c r="D260" s="68" t="s">
        <v>99</v>
      </c>
      <c r="E260" s="70">
        <v>1</v>
      </c>
      <c r="F260" s="190"/>
      <c r="G260" s="71">
        <f t="shared" si="30"/>
        <v>0</v>
      </c>
      <c r="H260" s="55">
        <v>0</v>
      </c>
      <c r="I260" s="54">
        <f t="shared" si="31"/>
        <v>0</v>
      </c>
      <c r="J260" s="55">
        <v>0</v>
      </c>
      <c r="K260" s="54">
        <f t="shared" si="32"/>
        <v>0</v>
      </c>
      <c r="L260" s="56">
        <v>4</v>
      </c>
      <c r="M260" s="57" t="s">
        <v>20</v>
      </c>
    </row>
    <row r="261" spans="2:13" s="49" customFormat="1" ht="12.75" customHeight="1">
      <c r="B261" s="51" t="s">
        <v>814</v>
      </c>
      <c r="C261" s="51" t="s">
        <v>815</v>
      </c>
      <c r="F261" s="189"/>
      <c r="G261" s="52">
        <f>SUM(G262:G264)</f>
        <v>0</v>
      </c>
      <c r="I261" s="53">
        <f>SUM(I262:I264)</f>
        <v>0.046566</v>
      </c>
      <c r="K261" s="53">
        <f>SUM(K262:K264)</f>
        <v>0</v>
      </c>
      <c r="M261" s="51" t="s">
        <v>18</v>
      </c>
    </row>
    <row r="262" spans="1:13" s="57" customFormat="1" ht="24" customHeight="1">
      <c r="A262" s="68" t="s">
        <v>816</v>
      </c>
      <c r="B262" s="76" t="s">
        <v>817</v>
      </c>
      <c r="C262" s="69" t="s">
        <v>818</v>
      </c>
      <c r="D262" s="68" t="s">
        <v>89</v>
      </c>
      <c r="E262" s="70">
        <v>3</v>
      </c>
      <c r="F262" s="190"/>
      <c r="G262" s="71">
        <f>ROUND(E262*F262,2)</f>
        <v>0</v>
      </c>
      <c r="H262" s="55">
        <v>0.00325</v>
      </c>
      <c r="I262" s="54">
        <f>E262*H262</f>
        <v>0.00975</v>
      </c>
      <c r="J262" s="55">
        <v>0</v>
      </c>
      <c r="K262" s="54">
        <f>E262*J262</f>
        <v>0</v>
      </c>
      <c r="L262" s="56">
        <v>16</v>
      </c>
      <c r="M262" s="57" t="s">
        <v>20</v>
      </c>
    </row>
    <row r="263" spans="1:13" s="57" customFormat="1" ht="13.5" customHeight="1">
      <c r="A263" s="72" t="s">
        <v>819</v>
      </c>
      <c r="B263" s="77" t="s">
        <v>820</v>
      </c>
      <c r="C263" s="73" t="s">
        <v>821</v>
      </c>
      <c r="D263" s="72" t="s">
        <v>89</v>
      </c>
      <c r="E263" s="74">
        <v>3.12</v>
      </c>
      <c r="F263" s="191"/>
      <c r="G263" s="75">
        <f>ROUND(E263*F263,2)</f>
        <v>0</v>
      </c>
      <c r="H263" s="59">
        <v>0.0118</v>
      </c>
      <c r="I263" s="58">
        <f>E263*H263</f>
        <v>0.036816</v>
      </c>
      <c r="J263" s="59">
        <v>0</v>
      </c>
      <c r="K263" s="58">
        <f>E263*J263</f>
        <v>0</v>
      </c>
      <c r="L263" s="60">
        <v>32</v>
      </c>
      <c r="M263" s="61" t="s">
        <v>20</v>
      </c>
    </row>
    <row r="264" spans="1:13" s="57" customFormat="1" ht="13.5" customHeight="1">
      <c r="A264" s="68" t="s">
        <v>822</v>
      </c>
      <c r="B264" s="76" t="s">
        <v>823</v>
      </c>
      <c r="C264" s="69" t="s">
        <v>824</v>
      </c>
      <c r="D264" s="68" t="s">
        <v>114</v>
      </c>
      <c r="E264" s="70">
        <v>0.047</v>
      </c>
      <c r="F264" s="190"/>
      <c r="G264" s="71">
        <f>ROUND(E264*F264,2)</f>
        <v>0</v>
      </c>
      <c r="H264" s="55">
        <v>0</v>
      </c>
      <c r="I264" s="54">
        <f>E264*H264</f>
        <v>0</v>
      </c>
      <c r="J264" s="55">
        <v>0</v>
      </c>
      <c r="K264" s="54">
        <f>E264*J264</f>
        <v>0</v>
      </c>
      <c r="L264" s="56">
        <v>16</v>
      </c>
      <c r="M264" s="57" t="s">
        <v>20</v>
      </c>
    </row>
    <row r="265" spans="2:13" s="49" customFormat="1" ht="12.75" customHeight="1">
      <c r="B265" s="51" t="s">
        <v>825</v>
      </c>
      <c r="C265" s="51" t="s">
        <v>826</v>
      </c>
      <c r="F265" s="189"/>
      <c r="G265" s="52">
        <f>SUM(G266:G268)</f>
        <v>0</v>
      </c>
      <c r="I265" s="53">
        <f>SUM(I266:I268)</f>
        <v>0.08383666000000001</v>
      </c>
      <c r="K265" s="53">
        <f>SUM(K266:K268)</f>
        <v>0</v>
      </c>
      <c r="M265" s="51" t="s">
        <v>18</v>
      </c>
    </row>
    <row r="266" spans="1:13" s="57" customFormat="1" ht="24" customHeight="1">
      <c r="A266" s="68" t="s">
        <v>827</v>
      </c>
      <c r="B266" s="76" t="s">
        <v>828</v>
      </c>
      <c r="C266" s="69" t="s">
        <v>829</v>
      </c>
      <c r="D266" s="68" t="s">
        <v>89</v>
      </c>
      <c r="E266" s="70">
        <v>34.2</v>
      </c>
      <c r="F266" s="190"/>
      <c r="G266" s="71">
        <f>ROUND(E266*F266,2)</f>
        <v>0</v>
      </c>
      <c r="H266" s="55">
        <v>0.00051</v>
      </c>
      <c r="I266" s="54">
        <f>E266*H266</f>
        <v>0.017442000000000003</v>
      </c>
      <c r="J266" s="55">
        <v>0</v>
      </c>
      <c r="K266" s="54">
        <f>E266*J266</f>
        <v>0</v>
      </c>
      <c r="L266" s="56">
        <v>16</v>
      </c>
      <c r="M266" s="57" t="s">
        <v>20</v>
      </c>
    </row>
    <row r="267" spans="1:13" s="57" customFormat="1" ht="24" customHeight="1">
      <c r="A267" s="68" t="s">
        <v>830</v>
      </c>
      <c r="B267" s="76" t="s">
        <v>831</v>
      </c>
      <c r="C267" s="69" t="s">
        <v>832</v>
      </c>
      <c r="D267" s="68" t="s">
        <v>89</v>
      </c>
      <c r="E267" s="70">
        <v>1480.229</v>
      </c>
      <c r="F267" s="190"/>
      <c r="G267" s="71">
        <f>ROUND(E267*F267,2)</f>
        <v>0</v>
      </c>
      <c r="H267" s="55">
        <v>4E-05</v>
      </c>
      <c r="I267" s="54">
        <f>E267*H267</f>
        <v>0.059209160000000004</v>
      </c>
      <c r="J267" s="55">
        <v>0</v>
      </c>
      <c r="K267" s="54">
        <f>E267*J267</f>
        <v>0</v>
      </c>
      <c r="L267" s="56">
        <v>16</v>
      </c>
      <c r="M267" s="57" t="s">
        <v>20</v>
      </c>
    </row>
    <row r="268" spans="1:13" s="57" customFormat="1" ht="24" customHeight="1">
      <c r="A268" s="68" t="s">
        <v>833</v>
      </c>
      <c r="B268" s="76" t="s">
        <v>834</v>
      </c>
      <c r="C268" s="69" t="s">
        <v>835</v>
      </c>
      <c r="D268" s="68" t="s">
        <v>89</v>
      </c>
      <c r="E268" s="70">
        <v>143.71</v>
      </c>
      <c r="F268" s="190"/>
      <c r="G268" s="71">
        <f>ROUND(E268*F268,2)</f>
        <v>0</v>
      </c>
      <c r="H268" s="55">
        <v>5E-05</v>
      </c>
      <c r="I268" s="54">
        <f>E268*H268</f>
        <v>0.007185500000000001</v>
      </c>
      <c r="J268" s="55">
        <v>0</v>
      </c>
      <c r="K268" s="54">
        <f>E268*J268</f>
        <v>0</v>
      </c>
      <c r="L268" s="56">
        <v>16</v>
      </c>
      <c r="M268" s="57" t="s">
        <v>20</v>
      </c>
    </row>
    <row r="269" spans="2:13" s="49" customFormat="1" ht="12.75" customHeight="1">
      <c r="B269" s="51" t="s">
        <v>836</v>
      </c>
      <c r="C269" s="51" t="s">
        <v>837</v>
      </c>
      <c r="F269" s="189"/>
      <c r="G269" s="52">
        <f>G270</f>
        <v>0</v>
      </c>
      <c r="I269" s="53">
        <f>I270</f>
        <v>0.0104</v>
      </c>
      <c r="K269" s="53">
        <f>K270</f>
        <v>0</v>
      </c>
      <c r="M269" s="51" t="s">
        <v>18</v>
      </c>
    </row>
    <row r="270" spans="1:13" s="57" customFormat="1" ht="13.5" customHeight="1">
      <c r="A270" s="68" t="s">
        <v>838</v>
      </c>
      <c r="B270" s="76" t="s">
        <v>839</v>
      </c>
      <c r="C270" s="69" t="s">
        <v>840</v>
      </c>
      <c r="D270" s="68" t="s">
        <v>89</v>
      </c>
      <c r="E270" s="70">
        <v>80</v>
      </c>
      <c r="F270" s="190"/>
      <c r="G270" s="71">
        <f>ROUND(E270*F270,2)</f>
        <v>0</v>
      </c>
      <c r="H270" s="55">
        <v>0.00013</v>
      </c>
      <c r="I270" s="54">
        <f>E270*H270</f>
        <v>0.0104</v>
      </c>
      <c r="J270" s="55">
        <v>0</v>
      </c>
      <c r="K270" s="54">
        <f>E270*J270</f>
        <v>0</v>
      </c>
      <c r="L270" s="56">
        <v>16</v>
      </c>
      <c r="M270" s="57" t="s">
        <v>20</v>
      </c>
    </row>
    <row r="271" spans="3:11" s="64" customFormat="1" ht="12.75" customHeight="1">
      <c r="C271" s="65" t="s">
        <v>841</v>
      </c>
      <c r="F271" s="192"/>
      <c r="G271" s="66">
        <f>G9+G114</f>
        <v>0</v>
      </c>
      <c r="I271" s="67">
        <f>I9+I114</f>
        <v>161.73942765</v>
      </c>
      <c r="K271" s="67">
        <f>K9+K114</f>
        <v>121.36008608</v>
      </c>
    </row>
  </sheetData>
  <sheetProtection password="DEB0" sheet="1"/>
  <printOptions horizontalCentered="1"/>
  <pageMargins left="0.5905511811023623" right="0.11" top="0.5905511811023623" bottom="0.5905511811023623" header="0" footer="0"/>
  <pageSetup fitToHeight="999"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2:BE27"/>
  <sheetViews>
    <sheetView showGridLines="0" view="pageBreakPreview" zoomScaleSheetLayoutView="100" zoomScalePageLayoutView="0" workbookViewId="0" topLeftCell="A1">
      <selection activeCell="I16" sqref="I16"/>
    </sheetView>
  </sheetViews>
  <sheetFormatPr defaultColWidth="9.00390625" defaultRowHeight="14.25" customHeight="1"/>
  <cols>
    <col min="1" max="1" width="1.25" style="178" customWidth="1"/>
    <col min="2" max="2" width="1.37890625" style="178" customWidth="1"/>
    <col min="3" max="3" width="5.125" style="178" customWidth="1"/>
    <col min="4" max="4" width="11.25390625" style="183" customWidth="1"/>
    <col min="5" max="6" width="9.625" style="178" customWidth="1"/>
    <col min="7" max="7" width="10.75390625" style="178" customWidth="1"/>
    <col min="8" max="8" width="32.75390625" style="178" customWidth="1"/>
    <col min="9" max="9" width="15.25390625" style="178" customWidth="1"/>
    <col min="10" max="10" width="4.375" style="178" customWidth="1"/>
    <col min="11" max="11" width="1.37890625" style="178" customWidth="1"/>
    <col min="12" max="12" width="0.74609375" style="178" customWidth="1"/>
    <col min="13" max="13" width="25.375" style="178" hidden="1" customWidth="1"/>
    <col min="14" max="14" width="14.00390625" style="178" hidden="1" customWidth="1"/>
    <col min="15" max="15" width="10.625" style="11" hidden="1" customWidth="1"/>
    <col min="16" max="16" width="14.00390625" style="11" hidden="1" customWidth="1"/>
    <col min="17" max="17" width="10.375" style="11" hidden="1" customWidth="1"/>
    <col min="18" max="18" width="12.875" style="11" hidden="1" customWidth="1"/>
    <col min="19" max="19" width="9.375" style="11" hidden="1" customWidth="1"/>
    <col min="20" max="20" width="12.875" style="11" hidden="1" customWidth="1"/>
    <col min="21" max="21" width="14.00390625" style="11" hidden="1" customWidth="1"/>
    <col min="22" max="22" width="9.375" style="11" customWidth="1"/>
    <col min="23" max="23" width="12.875" style="11" customWidth="1"/>
    <col min="24" max="24" width="14.00390625" style="11" customWidth="1"/>
    <col min="25" max="36" width="9.00390625" style="15" customWidth="1"/>
    <col min="37" max="57" width="9.00390625" style="11" hidden="1" customWidth="1"/>
    <col min="58" max="16384" width="9.00390625" style="15" customWidth="1"/>
  </cols>
  <sheetData>
    <row r="2" spans="1:14" s="10" customFormat="1" ht="7.5" customHeight="1">
      <c r="A2" s="131"/>
      <c r="B2" s="132"/>
      <c r="C2" s="133"/>
      <c r="D2" s="134"/>
      <c r="E2" s="133"/>
      <c r="F2" s="133"/>
      <c r="G2" s="133"/>
      <c r="H2" s="133"/>
      <c r="I2" s="133"/>
      <c r="J2" s="133"/>
      <c r="K2" s="135"/>
      <c r="L2" s="131"/>
      <c r="M2" s="131"/>
      <c r="N2" s="131"/>
    </row>
    <row r="3" spans="1:14" s="10" customFormat="1" ht="27" customHeight="1">
      <c r="A3" s="131"/>
      <c r="B3" s="136"/>
      <c r="C3" s="234" t="s">
        <v>13</v>
      </c>
      <c r="D3" s="235"/>
      <c r="E3" s="235"/>
      <c r="F3" s="235"/>
      <c r="G3" s="235"/>
      <c r="H3" s="235"/>
      <c r="I3" s="235"/>
      <c r="J3" s="137"/>
      <c r="K3" s="138"/>
      <c r="L3" s="131"/>
      <c r="M3" s="131"/>
      <c r="N3" s="131"/>
    </row>
    <row r="4" spans="1:14" s="10" customFormat="1" ht="7.5" customHeight="1">
      <c r="A4" s="131"/>
      <c r="B4" s="136"/>
      <c r="C4" s="137"/>
      <c r="D4" s="139"/>
      <c r="E4" s="137"/>
      <c r="F4" s="137"/>
      <c r="G4" s="137"/>
      <c r="H4" s="137"/>
      <c r="I4" s="137"/>
      <c r="J4" s="137"/>
      <c r="K4" s="138"/>
      <c r="L4" s="131"/>
      <c r="M4" s="131"/>
      <c r="N4" s="131"/>
    </row>
    <row r="5" spans="1:20" s="16" customFormat="1" ht="15.75" customHeight="1">
      <c r="A5" s="140"/>
      <c r="B5" s="141"/>
      <c r="C5" s="142" t="s">
        <v>14</v>
      </c>
      <c r="D5" s="143" t="s">
        <v>15</v>
      </c>
      <c r="E5" s="236" t="s">
        <v>16</v>
      </c>
      <c r="F5" s="237"/>
      <c r="G5" s="237"/>
      <c r="H5" s="237"/>
      <c r="I5" s="143"/>
      <c r="J5" s="143" t="s">
        <v>9</v>
      </c>
      <c r="K5" s="144"/>
      <c r="L5" s="140"/>
      <c r="M5" s="145" t="s">
        <v>67</v>
      </c>
      <c r="N5" s="146" t="s">
        <v>68</v>
      </c>
      <c r="O5" s="17" t="s">
        <v>69</v>
      </c>
      <c r="P5" s="17" t="s">
        <v>70</v>
      </c>
      <c r="Q5" s="17" t="s">
        <v>71</v>
      </c>
      <c r="R5" s="17" t="s">
        <v>72</v>
      </c>
      <c r="S5" s="17" t="s">
        <v>73</v>
      </c>
      <c r="T5" s="18" t="s">
        <v>74</v>
      </c>
    </row>
    <row r="6" spans="1:56" s="19" customFormat="1" ht="8.25" customHeight="1">
      <c r="A6" s="147"/>
      <c r="B6" s="148"/>
      <c r="C6" s="149"/>
      <c r="D6" s="150"/>
      <c r="E6" s="149"/>
      <c r="F6" s="149"/>
      <c r="G6" s="149"/>
      <c r="H6" s="149"/>
      <c r="I6" s="149"/>
      <c r="J6" s="149"/>
      <c r="K6" s="151"/>
      <c r="L6" s="147"/>
      <c r="M6" s="152"/>
      <c r="N6" s="147"/>
      <c r="P6" s="20" t="e">
        <f>SUM($P$10:$P$26)</f>
        <v>#REF!</v>
      </c>
      <c r="R6" s="20" t="e">
        <f>SUM($R$10:$R$26)</f>
        <v>#REF!</v>
      </c>
      <c r="T6" s="21" t="e">
        <f>SUM($T$10:$T$26)</f>
        <v>#REF!</v>
      </c>
      <c r="AK6" s="22" t="s">
        <v>21</v>
      </c>
      <c r="AM6" s="22" t="s">
        <v>75</v>
      </c>
      <c r="AN6" s="22" t="s">
        <v>18</v>
      </c>
      <c r="AR6" s="22" t="s">
        <v>76</v>
      </c>
      <c r="BD6" s="23" t="e">
        <f>SUM($BD$10:$BD$26)</f>
        <v>#REF!</v>
      </c>
    </row>
    <row r="7" spans="1:56" s="19" customFormat="1" ht="23.25" customHeight="1">
      <c r="A7" s="147"/>
      <c r="B7" s="148"/>
      <c r="C7" s="149"/>
      <c r="D7" s="150"/>
      <c r="E7" s="240" t="s">
        <v>83</v>
      </c>
      <c r="F7" s="240"/>
      <c r="G7" s="240"/>
      <c r="H7" s="240"/>
      <c r="I7" s="153">
        <f>I9+I12+I22</f>
        <v>0</v>
      </c>
      <c r="J7" s="154" t="s">
        <v>19</v>
      </c>
      <c r="K7" s="151"/>
      <c r="L7" s="147"/>
      <c r="M7" s="152"/>
      <c r="N7" s="147"/>
      <c r="P7" s="20"/>
      <c r="R7" s="20"/>
      <c r="T7" s="21"/>
      <c r="AK7" s="22"/>
      <c r="AM7" s="22"/>
      <c r="AN7" s="22"/>
      <c r="AR7" s="22"/>
      <c r="BD7" s="23"/>
    </row>
    <row r="8" spans="1:56" s="19" customFormat="1" ht="8.25" customHeight="1">
      <c r="A8" s="147"/>
      <c r="B8" s="148"/>
      <c r="C8" s="149"/>
      <c r="D8" s="150"/>
      <c r="E8" s="149"/>
      <c r="F8" s="149"/>
      <c r="G8" s="149"/>
      <c r="H8" s="149"/>
      <c r="I8" s="149"/>
      <c r="J8" s="149"/>
      <c r="K8" s="151"/>
      <c r="L8" s="147"/>
      <c r="M8" s="152"/>
      <c r="N8" s="147"/>
      <c r="P8" s="20"/>
      <c r="R8" s="20"/>
      <c r="T8" s="21"/>
      <c r="AK8" s="22"/>
      <c r="AM8" s="22"/>
      <c r="AN8" s="22"/>
      <c r="AR8" s="22"/>
      <c r="BD8" s="23"/>
    </row>
    <row r="9" spans="1:57" s="24" customFormat="1" ht="15.75" customHeight="1">
      <c r="A9" s="155"/>
      <c r="B9" s="156"/>
      <c r="C9" s="157"/>
      <c r="D9" s="158"/>
      <c r="E9" s="238" t="s">
        <v>17</v>
      </c>
      <c r="F9" s="239"/>
      <c r="G9" s="239"/>
      <c r="H9" s="239"/>
      <c r="I9" s="159">
        <f>I10</f>
        <v>0</v>
      </c>
      <c r="J9" s="160" t="s">
        <v>19</v>
      </c>
      <c r="K9" s="161"/>
      <c r="L9" s="155"/>
      <c r="M9" s="162"/>
      <c r="N9" s="163" t="s">
        <v>77</v>
      </c>
      <c r="O9" s="25">
        <v>0</v>
      </c>
      <c r="P9" s="25" t="e">
        <f>#REF!*#REF!</f>
        <v>#REF!</v>
      </c>
      <c r="Q9" s="25">
        <v>0</v>
      </c>
      <c r="R9" s="25" t="e">
        <f>#REF!*#REF!</f>
        <v>#REF!</v>
      </c>
      <c r="S9" s="25">
        <v>0</v>
      </c>
      <c r="T9" s="26" t="e">
        <f>#REF!*#REF!</f>
        <v>#REF!</v>
      </c>
      <c r="AK9" s="24" t="s">
        <v>78</v>
      </c>
      <c r="AM9" s="24" t="s">
        <v>79</v>
      </c>
      <c r="AN9" s="24" t="s">
        <v>20</v>
      </c>
      <c r="AR9" s="24" t="s">
        <v>76</v>
      </c>
      <c r="AX9" s="27" t="e">
        <f>IF(#REF!="základní",#REF!,0)</f>
        <v>#REF!</v>
      </c>
      <c r="AY9" s="27" t="e">
        <f>IF(#REF!="snížená",#REF!,0)</f>
        <v>#REF!</v>
      </c>
      <c r="AZ9" s="27" t="e">
        <f>IF(#REF!="zákl. přenesená",#REF!,0)</f>
        <v>#REF!</v>
      </c>
      <c r="BA9" s="27" t="e">
        <f>IF(#REF!="sníž. přenesená",#REF!,0)</f>
        <v>#REF!</v>
      </c>
      <c r="BB9" s="27" t="e">
        <f>IF(#REF!="nulová",#REF!,0)</f>
        <v>#REF!</v>
      </c>
      <c r="BC9" s="24" t="s">
        <v>18</v>
      </c>
      <c r="BD9" s="27" t="e">
        <f>ROUND(#REF!*#REF!,2)</f>
        <v>#REF!</v>
      </c>
      <c r="BE9" s="24" t="s">
        <v>78</v>
      </c>
    </row>
    <row r="10" spans="1:57" s="24" customFormat="1" ht="15.75" customHeight="1">
      <c r="A10" s="155"/>
      <c r="B10" s="156"/>
      <c r="C10" s="157">
        <v>1</v>
      </c>
      <c r="D10" s="158" t="s">
        <v>23</v>
      </c>
      <c r="E10" s="231" t="s">
        <v>24</v>
      </c>
      <c r="F10" s="230"/>
      <c r="G10" s="230"/>
      <c r="H10" s="230"/>
      <c r="I10" s="194"/>
      <c r="J10" s="166" t="s">
        <v>19</v>
      </c>
      <c r="K10" s="161"/>
      <c r="L10" s="155"/>
      <c r="M10" s="162"/>
      <c r="N10" s="163" t="s">
        <v>77</v>
      </c>
      <c r="O10" s="25">
        <v>0</v>
      </c>
      <c r="P10" s="25">
        <f>$O$10*$I$10</f>
        <v>0</v>
      </c>
      <c r="Q10" s="25">
        <v>0</v>
      </c>
      <c r="R10" s="25">
        <f>$Q$10*$I$10</f>
        <v>0</v>
      </c>
      <c r="S10" s="25">
        <v>0</v>
      </c>
      <c r="T10" s="26">
        <f>$S$10*$I$10</f>
        <v>0</v>
      </c>
      <c r="AK10" s="24" t="s">
        <v>80</v>
      </c>
      <c r="AM10" s="24" t="s">
        <v>79</v>
      </c>
      <c r="AN10" s="24" t="s">
        <v>20</v>
      </c>
      <c r="AR10" s="24" t="s">
        <v>76</v>
      </c>
      <c r="AX10" s="27" t="e">
        <f>IF($N$10="základní",#REF!,0)</f>
        <v>#REF!</v>
      </c>
      <c r="AY10" s="27">
        <f>IF($N$10="snížená",#REF!,0)</f>
        <v>0</v>
      </c>
      <c r="AZ10" s="27">
        <f>IF($N$10="zákl. přenesená",#REF!,0)</f>
        <v>0</v>
      </c>
      <c r="BA10" s="27">
        <f>IF($N$10="sníž. přenesená",#REF!,0)</f>
        <v>0</v>
      </c>
      <c r="BB10" s="27">
        <f>IF($N$10="nulová",#REF!,0)</f>
        <v>0</v>
      </c>
      <c r="BC10" s="24" t="s">
        <v>18</v>
      </c>
      <c r="BD10" s="27" t="e">
        <f>ROUND(#REF!*$I$10,2)</f>
        <v>#REF!</v>
      </c>
      <c r="BE10" s="24" t="s">
        <v>80</v>
      </c>
    </row>
    <row r="11" spans="1:56" s="10" customFormat="1" ht="15.75" customHeight="1">
      <c r="A11" s="131"/>
      <c r="B11" s="136"/>
      <c r="C11" s="167"/>
      <c r="D11" s="168"/>
      <c r="E11" s="169"/>
      <c r="F11" s="170"/>
      <c r="G11" s="170"/>
      <c r="H11" s="170"/>
      <c r="I11" s="171"/>
      <c r="J11" s="172"/>
      <c r="K11" s="138"/>
      <c r="L11" s="131"/>
      <c r="M11" s="173"/>
      <c r="N11" s="174"/>
      <c r="O11" s="12"/>
      <c r="P11" s="12"/>
      <c r="Q11" s="12"/>
      <c r="R11" s="12"/>
      <c r="S11" s="12"/>
      <c r="T11" s="13"/>
      <c r="AX11" s="14"/>
      <c r="AY11" s="14"/>
      <c r="AZ11" s="14"/>
      <c r="BA11" s="14"/>
      <c r="BB11" s="14"/>
      <c r="BD11" s="14"/>
    </row>
    <row r="12" spans="1:57" s="10" customFormat="1" ht="15.75" customHeight="1">
      <c r="A12" s="131"/>
      <c r="B12" s="136"/>
      <c r="C12" s="167"/>
      <c r="D12" s="168"/>
      <c r="E12" s="241" t="s">
        <v>36</v>
      </c>
      <c r="F12" s="242"/>
      <c r="G12" s="242"/>
      <c r="H12" s="243"/>
      <c r="I12" s="175">
        <f>SUM(I13:I20)</f>
        <v>0</v>
      </c>
      <c r="J12" s="160" t="s">
        <v>19</v>
      </c>
      <c r="K12" s="138"/>
      <c r="L12" s="131"/>
      <c r="M12" s="173"/>
      <c r="N12" s="174" t="s">
        <v>77</v>
      </c>
      <c r="O12" s="12">
        <v>0</v>
      </c>
      <c r="P12" s="12" t="e">
        <f>#REF!*#REF!</f>
        <v>#REF!</v>
      </c>
      <c r="Q12" s="12">
        <v>0</v>
      </c>
      <c r="R12" s="12" t="e">
        <f>#REF!*#REF!</f>
        <v>#REF!</v>
      </c>
      <c r="S12" s="12">
        <v>0</v>
      </c>
      <c r="T12" s="13" t="e">
        <f>#REF!*#REF!</f>
        <v>#REF!</v>
      </c>
      <c r="AK12" s="10" t="s">
        <v>81</v>
      </c>
      <c r="AM12" s="10" t="s">
        <v>79</v>
      </c>
      <c r="AN12" s="10" t="s">
        <v>20</v>
      </c>
      <c r="AR12" s="10" t="s">
        <v>76</v>
      </c>
      <c r="AX12" s="14" t="e">
        <f>IF(#REF!="základní",#REF!,0)</f>
        <v>#REF!</v>
      </c>
      <c r="AY12" s="14" t="e">
        <f>IF(#REF!="snížená",#REF!,0)</f>
        <v>#REF!</v>
      </c>
      <c r="AZ12" s="14" t="e">
        <f>IF(#REF!="zákl. přenesená",#REF!,0)</f>
        <v>#REF!</v>
      </c>
      <c r="BA12" s="14" t="e">
        <f>IF(#REF!="sníž. přenesená",#REF!,0)</f>
        <v>#REF!</v>
      </c>
      <c r="BB12" s="14" t="e">
        <f>IF(#REF!="nulová",#REF!,0)</f>
        <v>#REF!</v>
      </c>
      <c r="BC12" s="10" t="s">
        <v>18</v>
      </c>
      <c r="BD12" s="14" t="e">
        <f>ROUND(#REF!*#REF!,2)</f>
        <v>#REF!</v>
      </c>
      <c r="BE12" s="10" t="s">
        <v>81</v>
      </c>
    </row>
    <row r="13" spans="1:57" s="10" customFormat="1" ht="15.75" customHeight="1">
      <c r="A13" s="131"/>
      <c r="B13" s="136"/>
      <c r="C13" s="167">
        <f>C10+1</f>
        <v>2</v>
      </c>
      <c r="D13" s="168" t="s">
        <v>39</v>
      </c>
      <c r="E13" s="225" t="s">
        <v>40</v>
      </c>
      <c r="F13" s="226"/>
      <c r="G13" s="226"/>
      <c r="H13" s="226"/>
      <c r="I13" s="195"/>
      <c r="J13" s="172" t="s">
        <v>19</v>
      </c>
      <c r="K13" s="138"/>
      <c r="L13" s="131"/>
      <c r="M13" s="173"/>
      <c r="N13" s="174" t="s">
        <v>77</v>
      </c>
      <c r="O13" s="12">
        <v>0</v>
      </c>
      <c r="P13" s="12">
        <f>$O$13*$I$13</f>
        <v>0</v>
      </c>
      <c r="Q13" s="12">
        <v>0</v>
      </c>
      <c r="R13" s="12">
        <f>$Q$13*$I$13</f>
        <v>0</v>
      </c>
      <c r="S13" s="12">
        <v>0</v>
      </c>
      <c r="T13" s="13">
        <f>$S$13*$I$13</f>
        <v>0</v>
      </c>
      <c r="AK13" s="10" t="s">
        <v>81</v>
      </c>
      <c r="AM13" s="10" t="s">
        <v>79</v>
      </c>
      <c r="AN13" s="10" t="s">
        <v>20</v>
      </c>
      <c r="AR13" s="10" t="s">
        <v>76</v>
      </c>
      <c r="AX13" s="14" t="e">
        <f>IF($N$13="základní",#REF!,0)</f>
        <v>#REF!</v>
      </c>
      <c r="AY13" s="14">
        <f>IF($N$13="snížená",#REF!,0)</f>
        <v>0</v>
      </c>
      <c r="AZ13" s="14">
        <f>IF($N$13="zákl. přenesená",#REF!,0)</f>
        <v>0</v>
      </c>
      <c r="BA13" s="14">
        <f>IF($N$13="sníž. přenesená",#REF!,0)</f>
        <v>0</v>
      </c>
      <c r="BB13" s="14">
        <f>IF($N$13="nulová",#REF!,0)</f>
        <v>0</v>
      </c>
      <c r="BC13" s="10" t="s">
        <v>18</v>
      </c>
      <c r="BD13" s="14" t="e">
        <f>ROUND(#REF!*$I$13,2)</f>
        <v>#REF!</v>
      </c>
      <c r="BE13" s="10" t="s">
        <v>81</v>
      </c>
    </row>
    <row r="14" spans="1:57" s="10" customFormat="1" ht="15.75" customHeight="1">
      <c r="A14" s="131"/>
      <c r="B14" s="136"/>
      <c r="C14" s="167">
        <f>C13+1</f>
        <v>3</v>
      </c>
      <c r="D14" s="168" t="s">
        <v>42</v>
      </c>
      <c r="E14" s="225" t="s">
        <v>43</v>
      </c>
      <c r="F14" s="226"/>
      <c r="G14" s="226"/>
      <c r="H14" s="226"/>
      <c r="I14" s="195"/>
      <c r="J14" s="172" t="s">
        <v>19</v>
      </c>
      <c r="K14" s="138"/>
      <c r="L14" s="131"/>
      <c r="M14" s="173"/>
      <c r="N14" s="174" t="s">
        <v>77</v>
      </c>
      <c r="O14" s="12">
        <v>0</v>
      </c>
      <c r="P14" s="12">
        <f>$O$14*$I$14</f>
        <v>0</v>
      </c>
      <c r="Q14" s="12">
        <v>0</v>
      </c>
      <c r="R14" s="12">
        <f>$Q$14*$I$14</f>
        <v>0</v>
      </c>
      <c r="S14" s="12">
        <v>0</v>
      </c>
      <c r="T14" s="13">
        <f>$S$14*$I$14</f>
        <v>0</v>
      </c>
      <c r="AK14" s="10" t="s">
        <v>81</v>
      </c>
      <c r="AM14" s="10" t="s">
        <v>79</v>
      </c>
      <c r="AN14" s="10" t="s">
        <v>20</v>
      </c>
      <c r="AR14" s="10" t="s">
        <v>76</v>
      </c>
      <c r="AX14" s="14" t="e">
        <f>IF($N$14="základní",#REF!,0)</f>
        <v>#REF!</v>
      </c>
      <c r="AY14" s="14">
        <f>IF($N$14="snížená",#REF!,0)</f>
        <v>0</v>
      </c>
      <c r="AZ14" s="14">
        <f>IF($N$14="zákl. přenesená",#REF!,0)</f>
        <v>0</v>
      </c>
      <c r="BA14" s="14">
        <f>IF($N$14="sníž. přenesená",#REF!,0)</f>
        <v>0</v>
      </c>
      <c r="BB14" s="14">
        <f>IF($N$14="nulová",#REF!,0)</f>
        <v>0</v>
      </c>
      <c r="BC14" s="10" t="s">
        <v>18</v>
      </c>
      <c r="BD14" s="14" t="e">
        <f>ROUND(#REF!*$I$14,2)</f>
        <v>#REF!</v>
      </c>
      <c r="BE14" s="10" t="s">
        <v>81</v>
      </c>
    </row>
    <row r="15" spans="1:57" s="10" customFormat="1" ht="15.75" customHeight="1">
      <c r="A15" s="131"/>
      <c r="B15" s="136"/>
      <c r="C15" s="167">
        <f>C14+1</f>
        <v>4</v>
      </c>
      <c r="D15" s="168" t="s">
        <v>45</v>
      </c>
      <c r="E15" s="225" t="s">
        <v>46</v>
      </c>
      <c r="F15" s="226"/>
      <c r="G15" s="226"/>
      <c r="H15" s="226"/>
      <c r="I15" s="195"/>
      <c r="J15" s="172" t="s">
        <v>19</v>
      </c>
      <c r="K15" s="138"/>
      <c r="L15" s="131"/>
      <c r="M15" s="173"/>
      <c r="N15" s="174" t="s">
        <v>77</v>
      </c>
      <c r="O15" s="12">
        <v>0</v>
      </c>
      <c r="P15" s="12">
        <f>$O$15*$I$15</f>
        <v>0</v>
      </c>
      <c r="Q15" s="12">
        <v>0</v>
      </c>
      <c r="R15" s="12">
        <f>$Q$15*$I$15</f>
        <v>0</v>
      </c>
      <c r="S15" s="12">
        <v>0</v>
      </c>
      <c r="T15" s="13">
        <f>$S$15*$I$15</f>
        <v>0</v>
      </c>
      <c r="AK15" s="10" t="s">
        <v>81</v>
      </c>
      <c r="AM15" s="10" t="s">
        <v>79</v>
      </c>
      <c r="AN15" s="10" t="s">
        <v>20</v>
      </c>
      <c r="AR15" s="10" t="s">
        <v>76</v>
      </c>
      <c r="AX15" s="14" t="e">
        <f>IF($N$15="základní",#REF!,0)</f>
        <v>#REF!</v>
      </c>
      <c r="AY15" s="14">
        <f>IF($N$15="snížená",#REF!,0)</f>
        <v>0</v>
      </c>
      <c r="AZ15" s="14">
        <f>IF($N$15="zákl. přenesená",#REF!,0)</f>
        <v>0</v>
      </c>
      <c r="BA15" s="14">
        <f>IF($N$15="sníž. přenesená",#REF!,0)</f>
        <v>0</v>
      </c>
      <c r="BB15" s="14">
        <f>IF($N$15="nulová",#REF!,0)</f>
        <v>0</v>
      </c>
      <c r="BC15" s="10" t="s">
        <v>18</v>
      </c>
      <c r="BD15" s="14" t="e">
        <f>ROUND(#REF!*$I$15,2)</f>
        <v>#REF!</v>
      </c>
      <c r="BE15" s="10" t="s">
        <v>81</v>
      </c>
    </row>
    <row r="16" spans="1:57" s="10" customFormat="1" ht="18" customHeight="1">
      <c r="A16" s="131"/>
      <c r="B16" s="136"/>
      <c r="C16" s="167">
        <f>C15+1</f>
        <v>5</v>
      </c>
      <c r="D16" s="168" t="s">
        <v>49</v>
      </c>
      <c r="E16" s="225" t="s">
        <v>50</v>
      </c>
      <c r="F16" s="226"/>
      <c r="G16" s="226"/>
      <c r="H16" s="226"/>
      <c r="I16" s="195"/>
      <c r="J16" s="172" t="s">
        <v>19</v>
      </c>
      <c r="K16" s="138"/>
      <c r="L16" s="131"/>
      <c r="M16" s="173"/>
      <c r="N16" s="174" t="s">
        <v>77</v>
      </c>
      <c r="O16" s="12">
        <v>0</v>
      </c>
      <c r="P16" s="12">
        <f>$O$16*$I$16</f>
        <v>0</v>
      </c>
      <c r="Q16" s="12">
        <v>0</v>
      </c>
      <c r="R16" s="12">
        <f>$Q$16*$I$16</f>
        <v>0</v>
      </c>
      <c r="S16" s="12">
        <v>0</v>
      </c>
      <c r="T16" s="13">
        <f>$S$16*$I$16</f>
        <v>0</v>
      </c>
      <c r="AK16" s="10" t="s">
        <v>81</v>
      </c>
      <c r="AM16" s="10" t="s">
        <v>79</v>
      </c>
      <c r="AN16" s="10" t="s">
        <v>20</v>
      </c>
      <c r="AR16" s="10" t="s">
        <v>76</v>
      </c>
      <c r="AX16" s="14" t="e">
        <f>IF($N$16="základní",#REF!,0)</f>
        <v>#REF!</v>
      </c>
      <c r="AY16" s="14">
        <f>IF($N$16="snížená",#REF!,0)</f>
        <v>0</v>
      </c>
      <c r="AZ16" s="14">
        <f>IF($N$16="zákl. přenesená",#REF!,0)</f>
        <v>0</v>
      </c>
      <c r="BA16" s="14">
        <f>IF($N$16="sníž. přenesená",#REF!,0)</f>
        <v>0</v>
      </c>
      <c r="BB16" s="14">
        <f>IF($N$16="nulová",#REF!,0)</f>
        <v>0</v>
      </c>
      <c r="BC16" s="10" t="s">
        <v>18</v>
      </c>
      <c r="BD16" s="14" t="e">
        <f>ROUND(#REF!*$I$16,2)</f>
        <v>#REF!</v>
      </c>
      <c r="BE16" s="10" t="s">
        <v>81</v>
      </c>
    </row>
    <row r="17" spans="1:57" s="10" customFormat="1" ht="15.75" customHeight="1">
      <c r="A17" s="131"/>
      <c r="B17" s="136"/>
      <c r="C17" s="167">
        <f>C16+1</f>
        <v>6</v>
      </c>
      <c r="D17" s="168" t="s">
        <v>52</v>
      </c>
      <c r="E17" s="225" t="s">
        <v>53</v>
      </c>
      <c r="F17" s="226"/>
      <c r="G17" s="226"/>
      <c r="H17" s="226"/>
      <c r="I17" s="195"/>
      <c r="J17" s="172" t="s">
        <v>19</v>
      </c>
      <c r="K17" s="138"/>
      <c r="L17" s="131"/>
      <c r="M17" s="173"/>
      <c r="N17" s="174" t="s">
        <v>77</v>
      </c>
      <c r="O17" s="12">
        <v>0</v>
      </c>
      <c r="P17" s="12">
        <f>$O$17*$I$17</f>
        <v>0</v>
      </c>
      <c r="Q17" s="12">
        <v>0</v>
      </c>
      <c r="R17" s="12">
        <f>$Q$17*$I$17</f>
        <v>0</v>
      </c>
      <c r="S17" s="12">
        <v>0</v>
      </c>
      <c r="T17" s="13">
        <f>$S$17*$I$17</f>
        <v>0</v>
      </c>
      <c r="AK17" s="10" t="s">
        <v>81</v>
      </c>
      <c r="AM17" s="10" t="s">
        <v>79</v>
      </c>
      <c r="AN17" s="10" t="s">
        <v>20</v>
      </c>
      <c r="AR17" s="10" t="s">
        <v>76</v>
      </c>
      <c r="AX17" s="14" t="e">
        <f>IF($N$17="základní",#REF!,0)</f>
        <v>#REF!</v>
      </c>
      <c r="AY17" s="14">
        <f>IF($N$17="snížená",#REF!,0)</f>
        <v>0</v>
      </c>
      <c r="AZ17" s="14">
        <f>IF($N$17="zákl. přenesená",#REF!,0)</f>
        <v>0</v>
      </c>
      <c r="BA17" s="14">
        <f>IF($N$17="sníž. přenesená",#REF!,0)</f>
        <v>0</v>
      </c>
      <c r="BB17" s="14">
        <f>IF($N$17="nulová",#REF!,0)</f>
        <v>0</v>
      </c>
      <c r="BC17" s="10" t="s">
        <v>18</v>
      </c>
      <c r="BD17" s="14" t="e">
        <f>ROUND(#REF!*$I$17,2)</f>
        <v>#REF!</v>
      </c>
      <c r="BE17" s="10" t="s">
        <v>81</v>
      </c>
    </row>
    <row r="18" spans="1:57" s="10" customFormat="1" ht="15.75" customHeight="1">
      <c r="A18" s="131"/>
      <c r="B18" s="136"/>
      <c r="C18" s="167">
        <f>C17+1</f>
        <v>7</v>
      </c>
      <c r="D18" s="168" t="s">
        <v>55</v>
      </c>
      <c r="E18" s="227" t="s">
        <v>84</v>
      </c>
      <c r="F18" s="228"/>
      <c r="G18" s="228"/>
      <c r="H18" s="228"/>
      <c r="I18" s="195"/>
      <c r="J18" s="172" t="s">
        <v>19</v>
      </c>
      <c r="K18" s="138"/>
      <c r="L18" s="131"/>
      <c r="M18" s="173"/>
      <c r="N18" s="174" t="s">
        <v>77</v>
      </c>
      <c r="O18" s="12">
        <v>0</v>
      </c>
      <c r="P18" s="12">
        <f>$O$18*$I$18</f>
        <v>0</v>
      </c>
      <c r="Q18" s="12">
        <v>0</v>
      </c>
      <c r="R18" s="12">
        <f>$Q$18*$I$18</f>
        <v>0</v>
      </c>
      <c r="S18" s="12">
        <v>0</v>
      </c>
      <c r="T18" s="13">
        <f>$S$18*$I$18</f>
        <v>0</v>
      </c>
      <c r="AK18" s="10" t="s">
        <v>81</v>
      </c>
      <c r="AM18" s="10" t="s">
        <v>79</v>
      </c>
      <c r="AN18" s="10" t="s">
        <v>20</v>
      </c>
      <c r="AR18" s="10" t="s">
        <v>76</v>
      </c>
      <c r="AX18" s="14" t="e">
        <f>IF($N$18="základní",#REF!,0)</f>
        <v>#REF!</v>
      </c>
      <c r="AY18" s="14">
        <f>IF($N$18="snížená",#REF!,0)</f>
        <v>0</v>
      </c>
      <c r="AZ18" s="14">
        <f>IF($N$18="zákl. přenesená",#REF!,0)</f>
        <v>0</v>
      </c>
      <c r="BA18" s="14">
        <f>IF($N$18="sníž. přenesená",#REF!,0)</f>
        <v>0</v>
      </c>
      <c r="BB18" s="14">
        <f>IF($N$18="nulová",#REF!,0)</f>
        <v>0</v>
      </c>
      <c r="BC18" s="10" t="s">
        <v>18</v>
      </c>
      <c r="BD18" s="14" t="e">
        <f>ROUND(#REF!*$I$18,2)</f>
        <v>#REF!</v>
      </c>
      <c r="BE18" s="10" t="s">
        <v>81</v>
      </c>
    </row>
    <row r="19" spans="1:57" s="10" customFormat="1" ht="15.75" customHeight="1">
      <c r="A19" s="131"/>
      <c r="B19" s="136"/>
      <c r="C19" s="167">
        <v>8</v>
      </c>
      <c r="D19" s="168" t="s">
        <v>58</v>
      </c>
      <c r="E19" s="225" t="s">
        <v>59</v>
      </c>
      <c r="F19" s="226"/>
      <c r="G19" s="226"/>
      <c r="H19" s="226"/>
      <c r="I19" s="196"/>
      <c r="J19" s="172" t="s">
        <v>19</v>
      </c>
      <c r="K19" s="138"/>
      <c r="L19" s="131"/>
      <c r="M19" s="173"/>
      <c r="N19" s="174" t="s">
        <v>77</v>
      </c>
      <c r="O19" s="12">
        <v>0</v>
      </c>
      <c r="P19" s="12">
        <f>$O$19*$I$19</f>
        <v>0</v>
      </c>
      <c r="Q19" s="12">
        <v>0</v>
      </c>
      <c r="R19" s="12">
        <f>$Q$19*$I$19</f>
        <v>0</v>
      </c>
      <c r="S19" s="12">
        <v>0</v>
      </c>
      <c r="T19" s="13">
        <f>$S$19*$I$19</f>
        <v>0</v>
      </c>
      <c r="AK19" s="10" t="s">
        <v>81</v>
      </c>
      <c r="AM19" s="10" t="s">
        <v>79</v>
      </c>
      <c r="AN19" s="10" t="s">
        <v>20</v>
      </c>
      <c r="AR19" s="10" t="s">
        <v>76</v>
      </c>
      <c r="AX19" s="14" t="e">
        <f>IF($N$19="základní",#REF!,0)</f>
        <v>#REF!</v>
      </c>
      <c r="AY19" s="14">
        <f>IF($N$19="snížená",#REF!,0)</f>
        <v>0</v>
      </c>
      <c r="AZ19" s="14">
        <f>IF($N$19="zákl. přenesená",#REF!,0)</f>
        <v>0</v>
      </c>
      <c r="BA19" s="14">
        <f>IF($N$19="sníž. přenesená",#REF!,0)</f>
        <v>0</v>
      </c>
      <c r="BB19" s="14">
        <f>IF($N$19="nulová",#REF!,0)</f>
        <v>0</v>
      </c>
      <c r="BC19" s="10" t="s">
        <v>18</v>
      </c>
      <c r="BD19" s="14" t="e">
        <f>ROUND(#REF!*$I$19,2)</f>
        <v>#REF!</v>
      </c>
      <c r="BE19" s="10" t="s">
        <v>81</v>
      </c>
    </row>
    <row r="20" spans="1:57" s="10" customFormat="1" ht="15.75" customHeight="1">
      <c r="A20" s="131"/>
      <c r="B20" s="136"/>
      <c r="C20" s="167">
        <v>9</v>
      </c>
      <c r="D20" s="168" t="s">
        <v>60</v>
      </c>
      <c r="E20" s="225" t="s">
        <v>61</v>
      </c>
      <c r="F20" s="226"/>
      <c r="G20" s="226"/>
      <c r="H20" s="226"/>
      <c r="I20" s="196"/>
      <c r="J20" s="172" t="s">
        <v>19</v>
      </c>
      <c r="K20" s="138"/>
      <c r="L20" s="131"/>
      <c r="M20" s="173"/>
      <c r="N20" s="174" t="s">
        <v>77</v>
      </c>
      <c r="O20" s="12">
        <v>0</v>
      </c>
      <c r="P20" s="12">
        <f>$O$20*$I$20</f>
        <v>0</v>
      </c>
      <c r="Q20" s="12">
        <v>0</v>
      </c>
      <c r="R20" s="12">
        <f>$Q$20*$I$20</f>
        <v>0</v>
      </c>
      <c r="S20" s="12">
        <v>0</v>
      </c>
      <c r="T20" s="13">
        <f>$S$20*$I$20</f>
        <v>0</v>
      </c>
      <c r="AK20" s="10" t="s">
        <v>81</v>
      </c>
      <c r="AM20" s="10" t="s">
        <v>79</v>
      </c>
      <c r="AN20" s="10" t="s">
        <v>20</v>
      </c>
      <c r="AR20" s="10" t="s">
        <v>76</v>
      </c>
      <c r="AX20" s="14" t="e">
        <f>IF($N$20="základní",#REF!,0)</f>
        <v>#REF!</v>
      </c>
      <c r="AY20" s="14">
        <f>IF($N$20="snížená",#REF!,0)</f>
        <v>0</v>
      </c>
      <c r="AZ20" s="14">
        <f>IF($N$20="zákl. přenesená",#REF!,0)</f>
        <v>0</v>
      </c>
      <c r="BA20" s="14">
        <f>IF($N$20="sníž. přenesená",#REF!,0)</f>
        <v>0</v>
      </c>
      <c r="BB20" s="14">
        <f>IF($N$20="nulová",#REF!,0)</f>
        <v>0</v>
      </c>
      <c r="BC20" s="10" t="s">
        <v>18</v>
      </c>
      <c r="BD20" s="14" t="e">
        <f>ROUND(#REF!*$I$20,2)</f>
        <v>#REF!</v>
      </c>
      <c r="BE20" s="10" t="s">
        <v>81</v>
      </c>
    </row>
    <row r="21" spans="1:56" s="10" customFormat="1" ht="15.75" customHeight="1">
      <c r="A21" s="131"/>
      <c r="B21" s="136"/>
      <c r="C21" s="167"/>
      <c r="D21" s="168"/>
      <c r="E21" s="169"/>
      <c r="F21" s="170"/>
      <c r="G21" s="170"/>
      <c r="H21" s="170"/>
      <c r="I21" s="171"/>
      <c r="J21" s="172"/>
      <c r="K21" s="138"/>
      <c r="L21" s="131"/>
      <c r="M21" s="173"/>
      <c r="N21" s="174"/>
      <c r="O21" s="12"/>
      <c r="P21" s="12"/>
      <c r="Q21" s="12"/>
      <c r="R21" s="12"/>
      <c r="S21" s="12"/>
      <c r="T21" s="13"/>
      <c r="AX21" s="14"/>
      <c r="AY21" s="14"/>
      <c r="AZ21" s="14"/>
      <c r="BA21" s="14"/>
      <c r="BB21" s="14"/>
      <c r="BD21" s="14"/>
    </row>
    <row r="22" spans="1:57" s="10" customFormat="1" ht="15.75" customHeight="1">
      <c r="A22" s="131"/>
      <c r="B22" s="136"/>
      <c r="C22" s="167"/>
      <c r="D22" s="176"/>
      <c r="E22" s="232" t="s">
        <v>62</v>
      </c>
      <c r="F22" s="233"/>
      <c r="G22" s="233"/>
      <c r="H22" s="233"/>
      <c r="I22" s="175">
        <f>SUM(I23:I25)</f>
        <v>0</v>
      </c>
      <c r="J22" s="166" t="s">
        <v>19</v>
      </c>
      <c r="K22" s="138"/>
      <c r="L22" s="131"/>
      <c r="M22" s="173"/>
      <c r="N22" s="174" t="s">
        <v>77</v>
      </c>
      <c r="O22" s="12">
        <v>0</v>
      </c>
      <c r="P22" s="12" t="e">
        <f>#REF!*#REF!</f>
        <v>#REF!</v>
      </c>
      <c r="Q22" s="12">
        <v>0</v>
      </c>
      <c r="R22" s="12" t="e">
        <f>#REF!*#REF!</f>
        <v>#REF!</v>
      </c>
      <c r="S22" s="12">
        <v>0</v>
      </c>
      <c r="T22" s="13" t="e">
        <f>#REF!*#REF!</f>
        <v>#REF!</v>
      </c>
      <c r="AK22" s="10" t="s">
        <v>81</v>
      </c>
      <c r="AM22" s="10" t="s">
        <v>79</v>
      </c>
      <c r="AN22" s="10" t="s">
        <v>20</v>
      </c>
      <c r="AR22" s="10" t="s">
        <v>76</v>
      </c>
      <c r="AX22" s="14" t="e">
        <f>IF(#REF!="základní",#REF!,0)</f>
        <v>#REF!</v>
      </c>
      <c r="AY22" s="14" t="e">
        <f>IF(#REF!="snížená",#REF!,0)</f>
        <v>#REF!</v>
      </c>
      <c r="AZ22" s="14" t="e">
        <f>IF(#REF!="zákl. přenesená",#REF!,0)</f>
        <v>#REF!</v>
      </c>
      <c r="BA22" s="14" t="e">
        <f>IF(#REF!="sníž. přenesená",#REF!,0)</f>
        <v>#REF!</v>
      </c>
      <c r="BB22" s="14" t="e">
        <f>IF(#REF!="nulová",#REF!,0)</f>
        <v>#REF!</v>
      </c>
      <c r="BC22" s="10" t="s">
        <v>18</v>
      </c>
      <c r="BD22" s="14" t="e">
        <f>ROUND(#REF!*#REF!,2)</f>
        <v>#REF!</v>
      </c>
      <c r="BE22" s="10" t="s">
        <v>81</v>
      </c>
    </row>
    <row r="23" spans="1:57" s="24" customFormat="1" ht="15.75" customHeight="1">
      <c r="A23" s="155"/>
      <c r="B23" s="156"/>
      <c r="C23" s="157">
        <v>10</v>
      </c>
      <c r="D23" s="158" t="s">
        <v>63</v>
      </c>
      <c r="E23" s="229" t="s">
        <v>85</v>
      </c>
      <c r="F23" s="230"/>
      <c r="G23" s="230"/>
      <c r="H23" s="230"/>
      <c r="I23" s="197"/>
      <c r="J23" s="166" t="s">
        <v>19</v>
      </c>
      <c r="K23" s="161"/>
      <c r="L23" s="155"/>
      <c r="M23" s="162"/>
      <c r="N23" s="163" t="s">
        <v>77</v>
      </c>
      <c r="O23" s="25">
        <v>0</v>
      </c>
      <c r="P23" s="25">
        <f>$O$23*$I$23</f>
        <v>0</v>
      </c>
      <c r="Q23" s="25">
        <v>0</v>
      </c>
      <c r="R23" s="25">
        <f>$Q$23*$I$23</f>
        <v>0</v>
      </c>
      <c r="S23" s="25">
        <v>0</v>
      </c>
      <c r="T23" s="26">
        <f>$S$23*$I$23</f>
        <v>0</v>
      </c>
      <c r="AK23" s="24" t="s">
        <v>81</v>
      </c>
      <c r="AM23" s="24" t="s">
        <v>79</v>
      </c>
      <c r="AN23" s="24" t="s">
        <v>20</v>
      </c>
      <c r="AR23" s="24" t="s">
        <v>76</v>
      </c>
      <c r="AX23" s="27" t="e">
        <f>IF($N$23="základní",#REF!,0)</f>
        <v>#REF!</v>
      </c>
      <c r="AY23" s="27">
        <f>IF($N$23="snížená",#REF!,0)</f>
        <v>0</v>
      </c>
      <c r="AZ23" s="27">
        <f>IF($N$23="zákl. přenesená",#REF!,0)</f>
        <v>0</v>
      </c>
      <c r="BA23" s="27">
        <f>IF($N$23="sníž. přenesená",#REF!,0)</f>
        <v>0</v>
      </c>
      <c r="BB23" s="27">
        <f>IF($N$23="nulová",#REF!,0)</f>
        <v>0</v>
      </c>
      <c r="BC23" s="24" t="s">
        <v>18</v>
      </c>
      <c r="BD23" s="27" t="e">
        <f>ROUND(#REF!*$I$23,2)</f>
        <v>#REF!</v>
      </c>
      <c r="BE23" s="24" t="s">
        <v>81</v>
      </c>
    </row>
    <row r="24" spans="1:57" s="24" customFormat="1" ht="31.5" customHeight="1">
      <c r="A24" s="155"/>
      <c r="B24" s="156"/>
      <c r="C24" s="157">
        <v>11</v>
      </c>
      <c r="D24" s="158" t="s">
        <v>64</v>
      </c>
      <c r="E24" s="229" t="s">
        <v>86</v>
      </c>
      <c r="F24" s="230"/>
      <c r="G24" s="230"/>
      <c r="H24" s="230"/>
      <c r="I24" s="197"/>
      <c r="J24" s="166" t="s">
        <v>19</v>
      </c>
      <c r="K24" s="161"/>
      <c r="L24" s="155"/>
      <c r="M24" s="162"/>
      <c r="N24" s="163" t="s">
        <v>77</v>
      </c>
      <c r="O24" s="25">
        <v>0</v>
      </c>
      <c r="P24" s="25">
        <f>$O$83*$I$83</f>
        <v>0</v>
      </c>
      <c r="Q24" s="25">
        <v>0</v>
      </c>
      <c r="R24" s="25">
        <f>$Q$83*$I$83</f>
        <v>0</v>
      </c>
      <c r="S24" s="25">
        <v>0</v>
      </c>
      <c r="T24" s="26">
        <f>$S$83*$I$83</f>
        <v>0</v>
      </c>
      <c r="AK24" s="24" t="s">
        <v>81</v>
      </c>
      <c r="AM24" s="24" t="s">
        <v>79</v>
      </c>
      <c r="AN24" s="24" t="s">
        <v>20</v>
      </c>
      <c r="AR24" s="24" t="s">
        <v>76</v>
      </c>
      <c r="AX24" s="27">
        <f>IF($N$83="základní",#REF!,0)</f>
        <v>0</v>
      </c>
      <c r="AY24" s="27">
        <f>IF($N$83="snížená",#REF!,0)</f>
        <v>0</v>
      </c>
      <c r="AZ24" s="27">
        <f>IF($N$83="zákl. přenesená",#REF!,0)</f>
        <v>0</v>
      </c>
      <c r="BA24" s="27">
        <f>IF($N$83="sníž. přenesená",#REF!,0)</f>
        <v>0</v>
      </c>
      <c r="BB24" s="27">
        <f>IF($N$83="nulová",#REF!,0)</f>
        <v>0</v>
      </c>
      <c r="BC24" s="24" t="s">
        <v>18</v>
      </c>
      <c r="BD24" s="27" t="e">
        <f>ROUND(#REF!*$I$83,2)</f>
        <v>#REF!</v>
      </c>
      <c r="BE24" s="24" t="s">
        <v>81</v>
      </c>
    </row>
    <row r="25" spans="1:57" s="24" customFormat="1" ht="15.75" customHeight="1">
      <c r="A25" s="155"/>
      <c r="B25" s="156"/>
      <c r="C25" s="157">
        <f>C24+1</f>
        <v>12</v>
      </c>
      <c r="D25" s="158" t="s">
        <v>65</v>
      </c>
      <c r="E25" s="231" t="s">
        <v>66</v>
      </c>
      <c r="F25" s="230"/>
      <c r="G25" s="230"/>
      <c r="H25" s="230"/>
      <c r="I25" s="197"/>
      <c r="J25" s="166" t="s">
        <v>19</v>
      </c>
      <c r="K25" s="161"/>
      <c r="L25" s="155"/>
      <c r="M25" s="162"/>
      <c r="N25" s="163" t="s">
        <v>77</v>
      </c>
      <c r="O25" s="25">
        <v>0</v>
      </c>
      <c r="P25" s="25">
        <f>$O$84*$I$84</f>
        <v>0</v>
      </c>
      <c r="Q25" s="25">
        <v>0</v>
      </c>
      <c r="R25" s="25">
        <f>$Q$84*$I$84</f>
        <v>0</v>
      </c>
      <c r="S25" s="25">
        <v>0</v>
      </c>
      <c r="T25" s="26">
        <f>$S$84*$I$84</f>
        <v>0</v>
      </c>
      <c r="AK25" s="24" t="s">
        <v>81</v>
      </c>
      <c r="AM25" s="24" t="s">
        <v>79</v>
      </c>
      <c r="AN25" s="24" t="s">
        <v>20</v>
      </c>
      <c r="AR25" s="24" t="s">
        <v>76</v>
      </c>
      <c r="AX25" s="27">
        <f>IF($N$84="základní",#REF!,0)</f>
        <v>0</v>
      </c>
      <c r="AY25" s="27">
        <f>IF($N$84="snížená",#REF!,0)</f>
        <v>0</v>
      </c>
      <c r="AZ25" s="27">
        <f>IF($N$84="zákl. přenesená",#REF!,0)</f>
        <v>0</v>
      </c>
      <c r="BA25" s="27">
        <f>IF($N$84="sníž. přenesená",#REF!,0)</f>
        <v>0</v>
      </c>
      <c r="BB25" s="27">
        <f>IF($N$84="nulová",#REF!,0)</f>
        <v>0</v>
      </c>
      <c r="BC25" s="24" t="s">
        <v>18</v>
      </c>
      <c r="BD25" s="27" t="e">
        <f>ROUND(#REF!*$I$84,2)</f>
        <v>#REF!</v>
      </c>
      <c r="BE25" s="24" t="s">
        <v>81</v>
      </c>
    </row>
    <row r="26" spans="1:56" s="24" customFormat="1" ht="15.75" customHeight="1">
      <c r="A26" s="155"/>
      <c r="B26" s="156"/>
      <c r="C26" s="157"/>
      <c r="D26" s="158"/>
      <c r="E26" s="164"/>
      <c r="F26" s="165"/>
      <c r="G26" s="165"/>
      <c r="H26" s="165"/>
      <c r="I26" s="177"/>
      <c r="J26" s="166"/>
      <c r="K26" s="161"/>
      <c r="L26" s="155"/>
      <c r="M26" s="162"/>
      <c r="N26" s="163"/>
      <c r="O26" s="25"/>
      <c r="P26" s="25"/>
      <c r="Q26" s="25"/>
      <c r="R26" s="25"/>
      <c r="S26" s="25"/>
      <c r="T26" s="26"/>
      <c r="AX26" s="27"/>
      <c r="AY26" s="27"/>
      <c r="AZ26" s="27"/>
      <c r="BA26" s="27"/>
      <c r="BB26" s="27"/>
      <c r="BD26" s="27"/>
    </row>
    <row r="27" spans="2:11" ht="14.25" customHeight="1">
      <c r="B27" s="179"/>
      <c r="C27" s="180"/>
      <c r="D27" s="181"/>
      <c r="E27" s="180"/>
      <c r="F27" s="180"/>
      <c r="G27" s="180"/>
      <c r="H27" s="180"/>
      <c r="I27" s="180"/>
      <c r="J27" s="180"/>
      <c r="K27" s="182"/>
    </row>
  </sheetData>
  <sheetProtection password="DEB0" sheet="1"/>
  <mergeCells count="18">
    <mergeCell ref="C3:I3"/>
    <mergeCell ref="E5:H5"/>
    <mergeCell ref="E9:H9"/>
    <mergeCell ref="E7:H7"/>
    <mergeCell ref="E15:H15"/>
    <mergeCell ref="E16:H16"/>
    <mergeCell ref="E12:H12"/>
    <mergeCell ref="E10:H10"/>
    <mergeCell ref="E13:H13"/>
    <mergeCell ref="E14:H14"/>
    <mergeCell ref="E17:H17"/>
    <mergeCell ref="E18:H18"/>
    <mergeCell ref="E24:H24"/>
    <mergeCell ref="E25:H25"/>
    <mergeCell ref="E19:H19"/>
    <mergeCell ref="E20:H20"/>
    <mergeCell ref="E22:H22"/>
    <mergeCell ref="E23:H23"/>
  </mergeCells>
  <printOptions horizontalCentered="1"/>
  <pageMargins left="0.5905511811023623" right="0.07874015748031496" top="0.5905511811023623" bottom="0.5905511811023623" header="0" footer="0"/>
  <pageSetup blackAndWhite="1" fitToHeight="100" horizontalDpi="600" verticalDpi="600" orientation="portrait" paperSize="9" scale="90" r:id="rId1"/>
  <headerFooter alignWithMargins="0">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tomaš vašek</dc:creator>
  <cp:keywords/>
  <dc:description/>
  <cp:lastModifiedBy>Tonda</cp:lastModifiedBy>
  <cp:lastPrinted>2014-08-19T14:02:39Z</cp:lastPrinted>
  <dcterms:created xsi:type="dcterms:W3CDTF">2007-08-08T14:11:23Z</dcterms:created>
  <dcterms:modified xsi:type="dcterms:W3CDTF">2014-08-19T14:02:41Z</dcterms:modified>
  <cp:category/>
  <cp:version/>
  <cp:contentType/>
  <cp:contentStatus/>
</cp:coreProperties>
</file>