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Výměna podlahových ..." sheetId="2" r:id="rId2"/>
  </sheets>
  <definedNames>
    <definedName name="_xlnm.Print_Area" localSheetId="0">'Rekapitulace stavby'!$D$4:$AO$76,'Rekapitulace stavby'!$C$82:$AQ$96</definedName>
    <definedName name="_xlnm._FilterDatabase" localSheetId="1" hidden="1">'001 - Výměna podlahových ...'!$C$121:$K$191</definedName>
    <definedName name="_xlnm.Print_Area" localSheetId="1">'001 - Výměna podlahových ...'!$C$4:$J$37,'001 - Výměna podlahových ...'!$C$50:$J$76,'001 - Výměna podlahových ...'!$C$111:$J$191</definedName>
    <definedName name="_xlnm.Print_Titles" localSheetId="0">'Rekapitulace stavby'!$92:$92</definedName>
    <definedName name="_xlnm.Print_Titles" localSheetId="1">'001 - Výměna podlahových ...'!$121:$121</definedName>
  </definedNames>
  <calcPr fullCalcOnLoad="1"/>
</workbook>
</file>

<file path=xl/sharedStrings.xml><?xml version="1.0" encoding="utf-8"?>
<sst xmlns="http://schemas.openxmlformats.org/spreadsheetml/2006/main" count="968" uniqueCount="260">
  <si>
    <t>Export Komplet</t>
  </si>
  <si>
    <t/>
  </si>
  <si>
    <t>2.0</t>
  </si>
  <si>
    <t>ZAMOK</t>
  </si>
  <si>
    <t>False</t>
  </si>
  <si>
    <t>{c950af44-5da7-4c03-b1fb-ec53bd82ce5d}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</si>
  <si>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</si>
  <si>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</si>
  <si>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</si>
  <si>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</si>
  <si>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</si>
  <si>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</si>
  <si>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</si>
  <si>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</si>
  <si>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</si>
  <si>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</si>
  <si>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</si>
  <si>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podlahových krytin</t>
  </si>
  <si>
    <t>KSO:</t>
  </si>
  <si>
    <t>CC-CZ:</t>
  </si>
  <si>
    <t>Místo:</t>
  </si>
  <si>
    <t>Voroněžská Liberec</t>
  </si>
  <si>
    <t>Datum:</t>
  </si>
  <si>
    <t>17. 4. 2023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</si>
  <si>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</si>
  <si>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</si>
  <si>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</si>
  <si>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</si>
  <si>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</si>
  <si>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</si>
  <si>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</si>
  <si>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</si>
  <si>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</si>
  <si>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</si>
  <si>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</si>
  <si>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</si>
  <si>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</si>
  <si>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</si>
  <si>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</si>
  <si>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</si>
  <si>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</si>
  <si>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</si>
  <si>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</si>
  <si>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</si>
  <si>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</si>
  <si>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</si>
  <si>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</si>
  <si>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</si>
  <si>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</si>
  <si>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</si>
  <si>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</si>
  <si>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</si>
  <si>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</si>
  <si>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</si>
  <si>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</si>
  <si>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</si>
  <si>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</si>
  <si>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</si>
  <si>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</si>
  <si>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</si>
  <si>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</si>
  <si>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</si>
  <si>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</si>
  <si>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</si>
  <si>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</si>
  <si>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</si>
  <si>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</si>
  <si>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</si>
  <si>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</si>
  <si>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</si>
  <si>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</si>
  <si>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</si>
  <si>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</si>
  <si>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</si>
  <si>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</si>
  <si>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</si>
  <si>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</si>
  <si>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</si>
  <si>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</si>
  <si>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</si>
  <si>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</si>
  <si>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</si>
  <si>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</si>
  <si>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</si>
  <si>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</si>
  <si>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</si>
  <si>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</si>
  <si>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</si>
  <si>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</si>
  <si>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</si>
  <si>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</si>
  <si>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</si>
  <si>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</si>
  <si>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</si>
  <si>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</si>
  <si>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</si>
  <si>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</si>
  <si>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</si>
  <si>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</si>
  <si>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</si>
  <si>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</si>
  <si>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</si>
  <si>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</si>
  <si>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</si>
  <si>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</si>
  <si>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</si>
  <si>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</si>
  <si>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</si>
  <si>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</si>
  <si>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</si>
  <si>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</si>
  <si>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</si>
  <si>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</si>
  <si>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</si>
  <si>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</si>
  <si>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</si>
  <si>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</si>
  <si>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612325102</t>
  </si>
  <si>
    <t>Vápenocementová omítka rýh hrubá ve stěnách, šířky rýhy přes 150 do 300 mm</t>
  </si>
  <si>
    <t>m2</t>
  </si>
  <si>
    <t>4</t>
  </si>
  <si>
    <t>98336256</t>
  </si>
  <si>
    <t>VV</t>
  </si>
  <si>
    <t>2,8*4</t>
  </si>
  <si>
    <t>612325412</t>
  </si>
  <si>
    <t>Oprava vápenocementové omítky vnitřních ploch hladké, tloušťky do 20 mm stěn, v rozsahu opravované plochy přes 10 do 30%</t>
  </si>
  <si>
    <t>269843989</t>
  </si>
  <si>
    <t>(38,8+38,8+12,6+12,6+5,1+6,4+7,2+5,8)*2,05</t>
  </si>
  <si>
    <t>3</t>
  </si>
  <si>
    <t>631311121</t>
  </si>
  <si>
    <t>Doplnění dosavadních mazanin prostým betonem s dodáním hmot, bez potěru, plochy jednotlivě do 1 m2 a tl. do 80 mm</t>
  </si>
  <si>
    <t>m3</t>
  </si>
  <si>
    <t>1017691504</t>
  </si>
  <si>
    <t>9</t>
  </si>
  <si>
    <t>Ostatní konstrukce a práce, bourání</t>
  </si>
  <si>
    <t>962032431</t>
  </si>
  <si>
    <t>Bourání zdiva nadzákladového z cihel nebo tvárnic z dutých cihel nebo tvárnic pálených nebo nepálených, na maltu vápennou nebo vápenocementovou, objemu do 1 m3</t>
  </si>
  <si>
    <t>-1320140666</t>
  </si>
  <si>
    <t>((2,5*3)*0,15)*2</t>
  </si>
  <si>
    <t>997</t>
  </si>
  <si>
    <t>Přesun sutě</t>
  </si>
  <si>
    <t>5</t>
  </si>
  <si>
    <t>997013116</t>
  </si>
  <si>
    <t>Vnitrostaveništní doprava suti a vybouraných hmot vodorovně do 50 m svisle s použitím mechanizace pro budovy a haly výšky přes 18 do 21 m</t>
  </si>
  <si>
    <t>t</t>
  </si>
  <si>
    <t>1916799296</t>
  </si>
  <si>
    <t>997013501</t>
  </si>
  <si>
    <t>Odvoz suti a vybouraných hmot na skládku nebo meziskládku se složením, na vzdálenost do 1 km</t>
  </si>
  <si>
    <t>1091608669</t>
  </si>
  <si>
    <t>7</t>
  </si>
  <si>
    <t>997013509</t>
  </si>
  <si>
    <t>Odvoz suti a vybouraných hmot na skládku nebo meziskládku se složením, na vzdálenost Příplatek k ceně za každý další i započatý 1 km přes 1 km</t>
  </si>
  <si>
    <t>-1368803425</t>
  </si>
  <si>
    <t>8</t>
  </si>
  <si>
    <t>997013603</t>
  </si>
  <si>
    <t>Poplatek za uložení stavebního odpadu na skládce (skládkovné) cihelného zatříděného do Katalogu odpadů pod kódem 17 01 02</t>
  </si>
  <si>
    <t>448926497</t>
  </si>
  <si>
    <t>PSV</t>
  </si>
  <si>
    <t>Práce a dodávky PSV</t>
  </si>
  <si>
    <t>763</t>
  </si>
  <si>
    <t>Konstrukce suché výstavby</t>
  </si>
  <si>
    <t>763164631</t>
  </si>
  <si>
    <t>Obklad konstrukcí sádrokartonovými deskami včetně ochranných úhelníků ve tvaru U rozvinuté šíře přes 0,6 do 1,2 m, opláštěný deskou standardní A, tl. 12,5 mm</t>
  </si>
  <si>
    <t>m</t>
  </si>
  <si>
    <t>16</t>
  </si>
  <si>
    <t>1220980227</t>
  </si>
  <si>
    <t>766</t>
  </si>
  <si>
    <t>Konstrukce truhlářské</t>
  </si>
  <si>
    <t>10</t>
  </si>
  <si>
    <t>766111820</t>
  </si>
  <si>
    <t>Demontáž dřevěných stěn plných</t>
  </si>
  <si>
    <t>1258100570</t>
  </si>
  <si>
    <t>11</t>
  </si>
  <si>
    <t>766660002</t>
  </si>
  <si>
    <t>Montáž dveřních křídel dřevěných nebo plastových otevíravých do ocelové zárubně povrchově upravených jednokřídlových, šířky přes 800 mm</t>
  </si>
  <si>
    <t>kus</t>
  </si>
  <si>
    <t>1787398816</t>
  </si>
  <si>
    <t>12</t>
  </si>
  <si>
    <t>M</t>
  </si>
  <si>
    <t>MSN.0027239.URS</t>
  </si>
  <si>
    <t xml:space="preserve">dveře interiérové jednokřídlé plné, Plné PP, CPL standard, 90x197 vč. kování
</t>
  </si>
  <si>
    <t>32</t>
  </si>
  <si>
    <t>-2008461668</t>
  </si>
  <si>
    <t>13</t>
  </si>
  <si>
    <t>MSN.0027797.URS</t>
  </si>
  <si>
    <t>dveře interiérové dvoukřídlé plné, CPL, hladké
, 125x197 vč. kování</t>
  </si>
  <si>
    <t>1888994795</t>
  </si>
  <si>
    <t>14</t>
  </si>
  <si>
    <t>766660011</t>
  </si>
  <si>
    <t>Montáž dveřních křídel dřevěných nebo plastových otevíravých do ocelové zárubně povrchově upravených dvoukřídlových, šířky do 1450 mm</t>
  </si>
  <si>
    <t>1648749516</t>
  </si>
  <si>
    <t>766660162</t>
  </si>
  <si>
    <t>Montáž dveřních křídel dřevěných nebo plastových otevíravých do dřevěné rámové zárubně protipožárních jednokřídlových, šířky přes 800 mm</t>
  </si>
  <si>
    <t>-1061788912</t>
  </si>
  <si>
    <t>61165340</t>
  </si>
  <si>
    <t xml:space="preserve">dveře jednokřídlé dřevotřískové protipožární EI (EW) 30 D3 povrch CPL plné 900x1970-2100mm a kování
</t>
  </si>
  <si>
    <t>-1865775870</t>
  </si>
  <si>
    <t>17</t>
  </si>
  <si>
    <t>766691914</t>
  </si>
  <si>
    <t>Ostatní práce vyvěšení nebo zavěšení křídel dřevěných dveřních, plochy do 2 m2</t>
  </si>
  <si>
    <t>73506776</t>
  </si>
  <si>
    <t>18</t>
  </si>
  <si>
    <t>998766104</t>
  </si>
  <si>
    <t>Přesun hmot pro konstrukce truhlářské stanovený z hmotnosti přesunovaného materiálu vodorovná dopravní vzdálenost do 50 m v objektech výšky přes 24 do 36 m</t>
  </si>
  <si>
    <t>1331512118</t>
  </si>
  <si>
    <t>776</t>
  </si>
  <si>
    <t>Podlahy povlakové</t>
  </si>
  <si>
    <t>19</t>
  </si>
  <si>
    <t>776141111</t>
  </si>
  <si>
    <t>Příprava podkladu vyrovnání samonivelační stěrkou podlah min.pevnosti 20 MPa, tloušťky do 3 mm</t>
  </si>
  <si>
    <t>-1269961239</t>
  </si>
  <si>
    <t>"4.NP" 16+53</t>
  </si>
  <si>
    <t>"5.NP" "01" 91,82+ "19" 12,50+ "34" 12,50+ "28" 62,26+ "41" 67,37+ "09" 2,62+ "11" 2,62</t>
  </si>
  <si>
    <t>"6.NP"  "01" 91,82+ "28" 60,50+ "41" 62,24+ "09" 2,62+ "11" 2,62</t>
  </si>
  <si>
    <t>"7.NP" "01" 56,90+ "26" 79,78+ "40" 62,10+ "45" 33,70+ "09" 2,62+ "11" 2,62</t>
  </si>
  <si>
    <t>"8.NP" "01" 185,23+ "11" 2,62</t>
  </si>
  <si>
    <t>Součet</t>
  </si>
  <si>
    <t>20</t>
  </si>
  <si>
    <t>776201811</t>
  </si>
  <si>
    <t>Demontáž povlakových podlahovin lepených ručně bez podložky</t>
  </si>
  <si>
    <t>498481361</t>
  </si>
  <si>
    <t>776221111</t>
  </si>
  <si>
    <t>Montáž podlahovin z PVC lepením standardním lepidlem z pásů standardních</t>
  </si>
  <si>
    <t>1400482334</t>
  </si>
  <si>
    <t>22</t>
  </si>
  <si>
    <t>28412285</t>
  </si>
  <si>
    <t>krytina podlahová heterogenní tl 2mm</t>
  </si>
  <si>
    <t>-702545458</t>
  </si>
  <si>
    <t>966,06*1,1 'Přepočtené koeficientem množství</t>
  </si>
  <si>
    <t>23</t>
  </si>
  <si>
    <t>998776104</t>
  </si>
  <si>
    <t>Přesun hmot pro podlahy povlakové stanovený z hmotnosti přesunovaného materiálu vodorovná dopravní vzdálenost do 50 m v objektech výšky přes 24 do 36 m</t>
  </si>
  <si>
    <t>1526097173</t>
  </si>
  <si>
    <t>783</t>
  </si>
  <si>
    <t>Dokončovací práce - nátěry</t>
  </si>
  <si>
    <t>24</t>
  </si>
  <si>
    <t>783307100</t>
  </si>
  <si>
    <t>Provedení nátěru zámečnických konstrukcí krycího jednonásobného</t>
  </si>
  <si>
    <t>-1594065704</t>
  </si>
  <si>
    <t>"zárubeň 5*0,2"</t>
  </si>
  <si>
    <t>"4.NP" 19</t>
  </si>
  <si>
    <t>"5.NP" 33</t>
  </si>
  <si>
    <t>"6.NP" 32</t>
  </si>
  <si>
    <t>"7.NP" 37</t>
  </si>
  <si>
    <t>"8.NP" 38</t>
  </si>
  <si>
    <t>25</t>
  </si>
  <si>
    <t>24621670</t>
  </si>
  <si>
    <t>hmota nátěrová syntetická vrchní (email) odstín dle výběru investora</t>
  </si>
  <si>
    <t>kg</t>
  </si>
  <si>
    <t>-2110257049</t>
  </si>
  <si>
    <t>P</t>
  </si>
  <si>
    <t>Poznámka k položce:
Spotřeba: 0,08-0,11 kg/m2</t>
  </si>
  <si>
    <t>159*0,15 'Přepočtené koeficientem množství</t>
  </si>
  <si>
    <t>784</t>
  </si>
  <si>
    <t>Dokončovací práce - malby a tapety</t>
  </si>
  <si>
    <t>26</t>
  </si>
  <si>
    <t>784221001</t>
  </si>
  <si>
    <t>Malby z malířských směsí otěruvzdorných za sucha jednonásobné, bílé za sucha otěruvzdorné dobře v místnostech výšky do 3,80 m</t>
  </si>
  <si>
    <t>-1361647597</t>
  </si>
  <si>
    <t>1478*4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</si>
</sst>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49</v>
      </c>
      <c r="AI60" s="42"/>
      <c r="AJ60" s="42"/>
      <c r="AK60" s="42"/>
      <c r="AL60" s="42"/>
      <c r="AM60" s="64" t="s">
        <v>50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49</v>
      </c>
      <c r="AI75" s="42"/>
      <c r="AJ75" s="42"/>
      <c r="AK75" s="42"/>
      <c r="AL75" s="42"/>
      <c r="AM75" s="64" t="s">
        <v>50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001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Výměna podlahových krytin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Voroněžská Liberec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17. 4. 2023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4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73</v>
      </c>
      <c r="BT94" s="117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0" s="7" customFormat="1" ht="16.5" customHeight="1">
      <c r="A95" s="118" t="s">
        <v>77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'001 - Výměna podlahových 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78</v>
      </c>
      <c r="AR95" s="125"/>
      <c r="AS95" s="126">
        <v>0</v>
      </c>
      <c r="AT95" s="127">
        <f>ROUND(SUM(AV95:AW95),2)</f>
        <v>0</v>
      </c>
      <c r="AU95" s="128">
        <f>'001 - Výměna podlahových ...'!P122</f>
        <v>0</v>
      </c>
      <c r="AV95" s="127">
        <f>'001 - Výměna podlahových ...'!J31</f>
        <v>0</v>
      </c>
      <c r="AW95" s="127">
        <f>'001 - Výměna podlahových ...'!J32</f>
        <v>0</v>
      </c>
      <c r="AX95" s="127">
        <f>'001 - Výměna podlahových ...'!J33</f>
        <v>0</v>
      </c>
      <c r="AY95" s="127">
        <f>'001 - Výměna podlahových ...'!J34</f>
        <v>0</v>
      </c>
      <c r="AZ95" s="127">
        <f>'001 - Výměna podlahových ...'!F31</f>
        <v>0</v>
      </c>
      <c r="BA95" s="127">
        <f>'001 - Výměna podlahových ...'!F32</f>
        <v>0</v>
      </c>
      <c r="BB95" s="127">
        <f>'001 - Výměna podlahových ...'!F33</f>
        <v>0</v>
      </c>
      <c r="BC95" s="127">
        <f>'001 - Výměna podlahových ...'!F34</f>
        <v>0</v>
      </c>
      <c r="BD95" s="129">
        <f>'001 - Výměna podlahových ...'!F35</f>
        <v>0</v>
      </c>
      <c r="BE95" s="7"/>
      <c r="BT95" s="130" t="s">
        <v>79</v>
      </c>
      <c r="BU95" s="130" t="s">
        <v>80</v>
      </c>
      <c r="BV95" s="130" t="s">
        <v>75</v>
      </c>
      <c r="BW95" s="130" t="s">
        <v>5</v>
      </c>
      <c r="BX95" s="130" t="s">
        <v>76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EC50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01 - Výměna podlahových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82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17. 4. 2023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tr">
        <f>IF('Rekapitulace stavby'!AN10="","",'Rekapitulace stavby'!AN10)</f>
        <v/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tr">
        <f>IF('Rekapitulace stavby'!E11="","",'Rekapitulace stavby'!E11)</f>
        <v xml:space="preserve"> </v>
      </c>
      <c r="F13" s="38"/>
      <c r="G13" s="38"/>
      <c r="H13" s="38"/>
      <c r="I13" s="135" t="s">
        <v>27</v>
      </c>
      <c r="J13" s="137" t="str">
        <f>IF('Rekapitulace stavby'!AN11="","",'Rekapitulace stavby'!AN11)</f>
        <v/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tr">
        <f>IF('Rekapitulace stavby'!AN16="","",'Rekapitulace stavby'!AN16)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tr">
        <f>IF('Rekapitulace stavby'!E17="","",'Rekapitulace stavby'!E17)</f>
        <v xml:space="preserve"> </v>
      </c>
      <c r="F19" s="38"/>
      <c r="G19" s="38"/>
      <c r="H19" s="38"/>
      <c r="I19" s="135" t="s">
        <v>27</v>
      </c>
      <c r="J19" s="137" t="str">
        <f>IF('Rekapitulace stavby'!AN17="","",'Rekapitulace stavby'!AN17)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32</v>
      </c>
      <c r="E21" s="38"/>
      <c r="F21" s="38"/>
      <c r="G21" s="38"/>
      <c r="H21" s="38"/>
      <c r="I21" s="135" t="s">
        <v>25</v>
      </c>
      <c r="J21" s="137" t="str">
        <f>IF('Rekapitulace stavby'!AN19="","",'Rekapitulace stavby'!AN19)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tr">
        <f>IF('Rekapitulace stavby'!E20="","",'Rekapitulace stavby'!E20)</f>
        <v xml:space="preserve"> </v>
      </c>
      <c r="F22" s="38"/>
      <c r="G22" s="38"/>
      <c r="H22" s="38"/>
      <c r="I22" s="135" t="s">
        <v>27</v>
      </c>
      <c r="J22" s="137" t="str">
        <f>IF('Rekapitulace stavby'!AN20="","",'Rekapitulace stavby'!AN20)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33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34</v>
      </c>
      <c r="E28" s="38"/>
      <c r="F28" s="38"/>
      <c r="G28" s="38"/>
      <c r="H28" s="38"/>
      <c r="I28" s="38"/>
      <c r="J28" s="145">
        <f>ROUND(J122,2)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36</v>
      </c>
      <c r="G30" s="38"/>
      <c r="H30" s="38"/>
      <c r="I30" s="146" t="s">
        <v>35</v>
      </c>
      <c r="J30" s="146" t="s">
        <v>37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38</v>
      </c>
      <c r="E31" s="135" t="s">
        <v>39</v>
      </c>
      <c r="F31" s="148">
        <f>ROUND((SUM(BE122:BE191)),2)</f>
        <v>0</v>
      </c>
      <c r="G31" s="38"/>
      <c r="H31" s="38"/>
      <c r="I31" s="149">
        <v>0.21</v>
      </c>
      <c r="J31" s="148">
        <f>ROUND(((SUM(BE122:BE191))*I31),2)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40</v>
      </c>
      <c r="F32" s="148">
        <f>ROUND((SUM(BF122:BF191)),2)</f>
        <v>0</v>
      </c>
      <c r="G32" s="38"/>
      <c r="H32" s="38"/>
      <c r="I32" s="149">
        <v>0.15</v>
      </c>
      <c r="J32" s="148">
        <f>ROUND(((SUM(BF122:BF191))*I32),2)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41</v>
      </c>
      <c r="F33" s="148">
        <f>ROUND((SUM(BG122:BG191)),2)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42</v>
      </c>
      <c r="F34" s="148">
        <f>ROUND((SUM(BH122:BH191)),2)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43</v>
      </c>
      <c r="F35" s="148">
        <f>ROUND((SUM(BI122:BI191)),2)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44</v>
      </c>
      <c r="E37" s="152"/>
      <c r="F37" s="152"/>
      <c r="G37" s="153" t="s">
        <v>45</v>
      </c>
      <c r="H37" s="154" t="s">
        <v>46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47</v>
      </c>
      <c r="E50" s="158"/>
      <c r="F50" s="158"/>
      <c r="G50" s="157" t="s">
        <v>48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49</v>
      </c>
      <c r="E61" s="160"/>
      <c r="F61" s="161" t="s">
        <v>50</v>
      </c>
      <c r="G61" s="159" t="s">
        <v>49</v>
      </c>
      <c r="H61" s="160"/>
      <c r="I61" s="160"/>
      <c r="J61" s="162" t="s">
        <v>50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51</v>
      </c>
      <c r="E65" s="163"/>
      <c r="F65" s="163"/>
      <c r="G65" s="157" t="s">
        <v>52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49</v>
      </c>
      <c r="E76" s="160"/>
      <c r="F76" s="161" t="s">
        <v>50</v>
      </c>
      <c r="G76" s="159" t="s">
        <v>49</v>
      </c>
      <c r="H76" s="160"/>
      <c r="I76" s="160"/>
      <c r="J76" s="162" t="s">
        <v>50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83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76" t="str">
        <f>E7</f>
        <v>Výměna podlahových krytin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 hidden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 hidden="1">
      <c r="A87" s="38"/>
      <c r="B87" s="39"/>
      <c r="C87" s="32" t="s">
        <v>20</v>
      </c>
      <c r="D87" s="40"/>
      <c r="E87" s="40"/>
      <c r="F87" s="27" t="str">
        <f>F10</f>
        <v>Voroněžská Liberec</v>
      </c>
      <c r="G87" s="40"/>
      <c r="H87" s="40"/>
      <c r="I87" s="32" t="s">
        <v>22</v>
      </c>
      <c r="J87" s="79" t="str">
        <f>IF(J10="","",J10)</f>
        <v>17. 4. 2023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 hidden="1">
      <c r="A89" s="38"/>
      <c r="B89" s="39"/>
      <c r="C89" s="32" t="s">
        <v>24</v>
      </c>
      <c r="D89" s="40"/>
      <c r="E89" s="40"/>
      <c r="F89" s="27" t="str">
        <f>E13</f>
        <v xml:space="preserve"> </v>
      </c>
      <c r="G89" s="40"/>
      <c r="H89" s="40"/>
      <c r="I89" s="32" t="s">
        <v>30</v>
      </c>
      <c r="J89" s="36" t="str">
        <f>E19</f>
        <v xml:space="preserve">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 hidden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32</v>
      </c>
      <c r="J90" s="36" t="str">
        <f>E22</f>
        <v xml:space="preserve"> 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 hidden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 hidden="1">
      <c r="A92" s="38"/>
      <c r="B92" s="39"/>
      <c r="C92" s="168" t="s">
        <v>84</v>
      </c>
      <c r="D92" s="169"/>
      <c r="E92" s="169"/>
      <c r="F92" s="169"/>
      <c r="G92" s="169"/>
      <c r="H92" s="169"/>
      <c r="I92" s="169"/>
      <c r="J92" s="170" t="s">
        <v>85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 hidden="1">
      <c r="A94" s="38"/>
      <c r="B94" s="39"/>
      <c r="C94" s="171" t="s">
        <v>86</v>
      </c>
      <c r="D94" s="40"/>
      <c r="E94" s="40"/>
      <c r="F94" s="40"/>
      <c r="G94" s="40"/>
      <c r="H94" s="40"/>
      <c r="I94" s="40"/>
      <c r="J94" s="110">
        <f>J122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87</v>
      </c>
    </row>
    <row r="95" spans="1:31" s="9" customFormat="1" ht="24.95" customHeight="1" hidden="1">
      <c r="A95" s="9"/>
      <c r="B95" s="172"/>
      <c r="C95" s="173"/>
      <c r="D95" s="174" t="s">
        <v>88</v>
      </c>
      <c r="E95" s="175"/>
      <c r="F95" s="175"/>
      <c r="G95" s="175"/>
      <c r="H95" s="175"/>
      <c r="I95" s="175"/>
      <c r="J95" s="176">
        <f>J123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 hidden="1">
      <c r="A96" s="10"/>
      <c r="B96" s="178"/>
      <c r="C96" s="179"/>
      <c r="D96" s="180" t="s">
        <v>89</v>
      </c>
      <c r="E96" s="181"/>
      <c r="F96" s="181"/>
      <c r="G96" s="181"/>
      <c r="H96" s="181"/>
      <c r="I96" s="181"/>
      <c r="J96" s="182">
        <f>J124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 hidden="1">
      <c r="A97" s="10"/>
      <c r="B97" s="178"/>
      <c r="C97" s="179"/>
      <c r="D97" s="180" t="s">
        <v>90</v>
      </c>
      <c r="E97" s="181"/>
      <c r="F97" s="181"/>
      <c r="G97" s="181"/>
      <c r="H97" s="181"/>
      <c r="I97" s="181"/>
      <c r="J97" s="182">
        <f>J130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78"/>
      <c r="C98" s="179"/>
      <c r="D98" s="180" t="s">
        <v>91</v>
      </c>
      <c r="E98" s="181"/>
      <c r="F98" s="181"/>
      <c r="G98" s="181"/>
      <c r="H98" s="181"/>
      <c r="I98" s="181"/>
      <c r="J98" s="182">
        <f>J133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 hidden="1">
      <c r="A99" s="9"/>
      <c r="B99" s="172"/>
      <c r="C99" s="173"/>
      <c r="D99" s="174" t="s">
        <v>92</v>
      </c>
      <c r="E99" s="175"/>
      <c r="F99" s="175"/>
      <c r="G99" s="175"/>
      <c r="H99" s="175"/>
      <c r="I99" s="175"/>
      <c r="J99" s="176">
        <f>J138</f>
        <v>0</v>
      </c>
      <c r="K99" s="173"/>
      <c r="L99" s="17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78"/>
      <c r="C100" s="179"/>
      <c r="D100" s="180" t="s">
        <v>93</v>
      </c>
      <c r="E100" s="181"/>
      <c r="F100" s="181"/>
      <c r="G100" s="181"/>
      <c r="H100" s="181"/>
      <c r="I100" s="181"/>
      <c r="J100" s="182">
        <f>J139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78"/>
      <c r="C101" s="179"/>
      <c r="D101" s="180" t="s">
        <v>94</v>
      </c>
      <c r="E101" s="181"/>
      <c r="F101" s="181"/>
      <c r="G101" s="181"/>
      <c r="H101" s="181"/>
      <c r="I101" s="181"/>
      <c r="J101" s="182">
        <f>J141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78"/>
      <c r="C102" s="179"/>
      <c r="D102" s="180" t="s">
        <v>95</v>
      </c>
      <c r="E102" s="181"/>
      <c r="F102" s="181"/>
      <c r="G102" s="181"/>
      <c r="H102" s="181"/>
      <c r="I102" s="181"/>
      <c r="J102" s="182">
        <f>J152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78"/>
      <c r="C103" s="179"/>
      <c r="D103" s="180" t="s">
        <v>96</v>
      </c>
      <c r="E103" s="181"/>
      <c r="F103" s="181"/>
      <c r="G103" s="181"/>
      <c r="H103" s="181"/>
      <c r="I103" s="181"/>
      <c r="J103" s="182">
        <f>J177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78"/>
      <c r="C104" s="179"/>
      <c r="D104" s="180" t="s">
        <v>97</v>
      </c>
      <c r="E104" s="181"/>
      <c r="F104" s="181"/>
      <c r="G104" s="181"/>
      <c r="H104" s="181"/>
      <c r="I104" s="181"/>
      <c r="J104" s="182">
        <f>J189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 hidden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 hidden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ht="12" hidden="1"/>
    <row r="108" ht="12" hidden="1"/>
    <row r="109" ht="12" hidden="1"/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98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E7</f>
        <v>Výměna podlahových krytin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F10</f>
        <v>Voroněžská Liberec</v>
      </c>
      <c r="G116" s="40"/>
      <c r="H116" s="40"/>
      <c r="I116" s="32" t="s">
        <v>22</v>
      </c>
      <c r="J116" s="79" t="str">
        <f>IF(J10="","",J10)</f>
        <v>17. 4. 2023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E13</f>
        <v xml:space="preserve"> </v>
      </c>
      <c r="G118" s="40"/>
      <c r="H118" s="40"/>
      <c r="I118" s="32" t="s">
        <v>30</v>
      </c>
      <c r="J118" s="36" t="str">
        <f>E19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IF(E16="","",E16)</f>
        <v>Vyplň údaj</v>
      </c>
      <c r="G119" s="40"/>
      <c r="H119" s="40"/>
      <c r="I119" s="32" t="s">
        <v>32</v>
      </c>
      <c r="J119" s="36" t="str">
        <f>E22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84"/>
      <c r="B121" s="185"/>
      <c r="C121" s="186" t="s">
        <v>99</v>
      </c>
      <c r="D121" s="187" t="s">
        <v>59</v>
      </c>
      <c r="E121" s="187" t="s">
        <v>55</v>
      </c>
      <c r="F121" s="187" t="s">
        <v>56</v>
      </c>
      <c r="G121" s="187" t="s">
        <v>100</v>
      </c>
      <c r="H121" s="187" t="s">
        <v>101</v>
      </c>
      <c r="I121" s="187" t="s">
        <v>102</v>
      </c>
      <c r="J121" s="188" t="s">
        <v>85</v>
      </c>
      <c r="K121" s="189" t="s">
        <v>103</v>
      </c>
      <c r="L121" s="190"/>
      <c r="M121" s="100" t="s">
        <v>1</v>
      </c>
      <c r="N121" s="101" t="s">
        <v>38</v>
      </c>
      <c r="O121" s="101" t="s">
        <v>104</v>
      </c>
      <c r="P121" s="101" t="s">
        <v>105</v>
      </c>
      <c r="Q121" s="101" t="s">
        <v>106</v>
      </c>
      <c r="R121" s="101" t="s">
        <v>107</v>
      </c>
      <c r="S121" s="101" t="s">
        <v>108</v>
      </c>
      <c r="T121" s="102" t="s">
        <v>109</v>
      </c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</row>
    <row r="122" spans="1:63" s="2" customFormat="1" ht="22.8" customHeight="1">
      <c r="A122" s="38"/>
      <c r="B122" s="39"/>
      <c r="C122" s="107" t="s">
        <v>110</v>
      </c>
      <c r="D122" s="40"/>
      <c r="E122" s="40"/>
      <c r="F122" s="40"/>
      <c r="G122" s="40"/>
      <c r="H122" s="40"/>
      <c r="I122" s="40"/>
      <c r="J122" s="191">
        <f>BK122</f>
        <v>0</v>
      </c>
      <c r="K122" s="40"/>
      <c r="L122" s="44"/>
      <c r="M122" s="103"/>
      <c r="N122" s="192"/>
      <c r="O122" s="104"/>
      <c r="P122" s="193">
        <f>P123+P138</f>
        <v>0</v>
      </c>
      <c r="Q122" s="104"/>
      <c r="R122" s="193">
        <f>R123+R138</f>
        <v>21.552115779999998</v>
      </c>
      <c r="S122" s="104"/>
      <c r="T122" s="194">
        <f>T123+T138</f>
        <v>15.232506750000002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73</v>
      </c>
      <c r="AU122" s="17" t="s">
        <v>87</v>
      </c>
      <c r="BK122" s="195">
        <f>BK123+BK138</f>
        <v>0</v>
      </c>
    </row>
    <row r="123" spans="1:63" s="12" customFormat="1" ht="25.9" customHeight="1">
      <c r="A123" s="12"/>
      <c r="B123" s="196"/>
      <c r="C123" s="197"/>
      <c r="D123" s="198" t="s">
        <v>73</v>
      </c>
      <c r="E123" s="199" t="s">
        <v>111</v>
      </c>
      <c r="F123" s="199" t="s">
        <v>112</v>
      </c>
      <c r="G123" s="197"/>
      <c r="H123" s="197"/>
      <c r="I123" s="200"/>
      <c r="J123" s="201">
        <f>BK123</f>
        <v>0</v>
      </c>
      <c r="K123" s="197"/>
      <c r="L123" s="202"/>
      <c r="M123" s="203"/>
      <c r="N123" s="204"/>
      <c r="O123" s="204"/>
      <c r="P123" s="205">
        <f>P124+P130+P133</f>
        <v>0</v>
      </c>
      <c r="Q123" s="204"/>
      <c r="R123" s="205">
        <f>R124+R130+R133</f>
        <v>6.347549999999999</v>
      </c>
      <c r="S123" s="204"/>
      <c r="T123" s="206">
        <f>T124+T130+T133</f>
        <v>4.05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7" t="s">
        <v>79</v>
      </c>
      <c r="AT123" s="208" t="s">
        <v>73</v>
      </c>
      <c r="AU123" s="208" t="s">
        <v>74</v>
      </c>
      <c r="AY123" s="207" t="s">
        <v>113</v>
      </c>
      <c r="BK123" s="209">
        <f>BK124+BK130+BK133</f>
        <v>0</v>
      </c>
    </row>
    <row r="124" spans="1:63" s="12" customFormat="1" ht="22.8" customHeight="1">
      <c r="A124" s="12"/>
      <c r="B124" s="196"/>
      <c r="C124" s="197"/>
      <c r="D124" s="198" t="s">
        <v>73</v>
      </c>
      <c r="E124" s="210" t="s">
        <v>114</v>
      </c>
      <c r="F124" s="210" t="s">
        <v>115</v>
      </c>
      <c r="G124" s="197"/>
      <c r="H124" s="197"/>
      <c r="I124" s="200"/>
      <c r="J124" s="211">
        <f>BK124</f>
        <v>0</v>
      </c>
      <c r="K124" s="197"/>
      <c r="L124" s="202"/>
      <c r="M124" s="203"/>
      <c r="N124" s="204"/>
      <c r="O124" s="204"/>
      <c r="P124" s="205">
        <f>SUM(P125:P129)</f>
        <v>0</v>
      </c>
      <c r="Q124" s="204"/>
      <c r="R124" s="205">
        <f>SUM(R125:R129)</f>
        <v>6.347549999999999</v>
      </c>
      <c r="S124" s="204"/>
      <c r="T124" s="206">
        <f>SUM(T125:T129)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7" t="s">
        <v>79</v>
      </c>
      <c r="AT124" s="208" t="s">
        <v>73</v>
      </c>
      <c r="AU124" s="208" t="s">
        <v>79</v>
      </c>
      <c r="AY124" s="207" t="s">
        <v>113</v>
      </c>
      <c r="BK124" s="209">
        <f>SUM(BK125:BK129)</f>
        <v>0</v>
      </c>
    </row>
    <row r="125" spans="1:65" s="2" customFormat="1" ht="16.5" customHeight="1">
      <c r="A125" s="38"/>
      <c r="B125" s="39"/>
      <c r="C125" s="212" t="s">
        <v>79</v>
      </c>
      <c r="D125" s="212" t="s">
        <v>116</v>
      </c>
      <c r="E125" s="213" t="s">
        <v>117</v>
      </c>
      <c r="F125" s="214" t="s">
        <v>118</v>
      </c>
      <c r="G125" s="215" t="s">
        <v>119</v>
      </c>
      <c r="H125" s="216">
        <v>11.2</v>
      </c>
      <c r="I125" s="217"/>
      <c r="J125" s="218">
        <f>ROUND(I125*H125,2)</f>
        <v>0</v>
      </c>
      <c r="K125" s="219"/>
      <c r="L125" s="44"/>
      <c r="M125" s="220" t="s">
        <v>1</v>
      </c>
      <c r="N125" s="221" t="s">
        <v>39</v>
      </c>
      <c r="O125" s="91"/>
      <c r="P125" s="222">
        <f>O125*H125</f>
        <v>0</v>
      </c>
      <c r="Q125" s="222">
        <v>0.0389</v>
      </c>
      <c r="R125" s="222">
        <f>Q125*H125</f>
        <v>0.43567999999999996</v>
      </c>
      <c r="S125" s="222">
        <v>0</v>
      </c>
      <c r="T125" s="223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4" t="s">
        <v>120</v>
      </c>
      <c r="AT125" s="224" t="s">
        <v>116</v>
      </c>
      <c r="AU125" s="224" t="s">
        <v>81</v>
      </c>
      <c r="AY125" s="17" t="s">
        <v>113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7" t="s">
        <v>79</v>
      </c>
      <c r="BK125" s="225">
        <f>ROUND(I125*H125,2)</f>
        <v>0</v>
      </c>
      <c r="BL125" s="17" t="s">
        <v>120</v>
      </c>
      <c r="BM125" s="224" t="s">
        <v>121</v>
      </c>
    </row>
    <row r="126" spans="1:51" s="13" customFormat="1" ht="12">
      <c r="A126" s="13"/>
      <c r="B126" s="226"/>
      <c r="C126" s="227"/>
      <c r="D126" s="228" t="s">
        <v>122</v>
      </c>
      <c r="E126" s="229" t="s">
        <v>1</v>
      </c>
      <c r="F126" s="230" t="s">
        <v>123</v>
      </c>
      <c r="G126" s="227"/>
      <c r="H126" s="231">
        <v>11.2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122</v>
      </c>
      <c r="AU126" s="237" t="s">
        <v>81</v>
      </c>
      <c r="AV126" s="13" t="s">
        <v>81</v>
      </c>
      <c r="AW126" s="13" t="s">
        <v>31</v>
      </c>
      <c r="AX126" s="13" t="s">
        <v>79</v>
      </c>
      <c r="AY126" s="237" t="s">
        <v>113</v>
      </c>
    </row>
    <row r="127" spans="1:65" s="2" customFormat="1" ht="24.15" customHeight="1">
      <c r="A127" s="38"/>
      <c r="B127" s="39"/>
      <c r="C127" s="212" t="s">
        <v>81</v>
      </c>
      <c r="D127" s="212" t="s">
        <v>116</v>
      </c>
      <c r="E127" s="213" t="s">
        <v>124</v>
      </c>
      <c r="F127" s="214" t="s">
        <v>125</v>
      </c>
      <c r="G127" s="215" t="s">
        <v>119</v>
      </c>
      <c r="H127" s="216">
        <v>260.965</v>
      </c>
      <c r="I127" s="217"/>
      <c r="J127" s="218">
        <f>ROUND(I127*H127,2)</f>
        <v>0</v>
      </c>
      <c r="K127" s="219"/>
      <c r="L127" s="44"/>
      <c r="M127" s="220" t="s">
        <v>1</v>
      </c>
      <c r="N127" s="221" t="s">
        <v>39</v>
      </c>
      <c r="O127" s="91"/>
      <c r="P127" s="222">
        <f>O127*H127</f>
        <v>0</v>
      </c>
      <c r="Q127" s="222">
        <v>0.0156</v>
      </c>
      <c r="R127" s="222">
        <f>Q127*H127</f>
        <v>4.071053999999999</v>
      </c>
      <c r="S127" s="222">
        <v>0</v>
      </c>
      <c r="T127" s="22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4" t="s">
        <v>120</v>
      </c>
      <c r="AT127" s="224" t="s">
        <v>116</v>
      </c>
      <c r="AU127" s="224" t="s">
        <v>81</v>
      </c>
      <c r="AY127" s="17" t="s">
        <v>113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7" t="s">
        <v>79</v>
      </c>
      <c r="BK127" s="225">
        <f>ROUND(I127*H127,2)</f>
        <v>0</v>
      </c>
      <c r="BL127" s="17" t="s">
        <v>120</v>
      </c>
      <c r="BM127" s="224" t="s">
        <v>126</v>
      </c>
    </row>
    <row r="128" spans="1:51" s="13" customFormat="1" ht="12">
      <c r="A128" s="13"/>
      <c r="B128" s="226"/>
      <c r="C128" s="227"/>
      <c r="D128" s="228" t="s">
        <v>122</v>
      </c>
      <c r="E128" s="229" t="s">
        <v>1</v>
      </c>
      <c r="F128" s="230" t="s">
        <v>127</v>
      </c>
      <c r="G128" s="227"/>
      <c r="H128" s="231">
        <v>260.965</v>
      </c>
      <c r="I128" s="232"/>
      <c r="J128" s="227"/>
      <c r="K128" s="227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122</v>
      </c>
      <c r="AU128" s="237" t="s">
        <v>81</v>
      </c>
      <c r="AV128" s="13" t="s">
        <v>81</v>
      </c>
      <c r="AW128" s="13" t="s">
        <v>31</v>
      </c>
      <c r="AX128" s="13" t="s">
        <v>79</v>
      </c>
      <c r="AY128" s="237" t="s">
        <v>113</v>
      </c>
    </row>
    <row r="129" spans="1:65" s="2" customFormat="1" ht="24.15" customHeight="1">
      <c r="A129" s="38"/>
      <c r="B129" s="39"/>
      <c r="C129" s="212" t="s">
        <v>128</v>
      </c>
      <c r="D129" s="212" t="s">
        <v>116</v>
      </c>
      <c r="E129" s="213" t="s">
        <v>129</v>
      </c>
      <c r="F129" s="214" t="s">
        <v>130</v>
      </c>
      <c r="G129" s="215" t="s">
        <v>131</v>
      </c>
      <c r="H129" s="216">
        <v>0.8</v>
      </c>
      <c r="I129" s="217"/>
      <c r="J129" s="218">
        <f>ROUND(I129*H129,2)</f>
        <v>0</v>
      </c>
      <c r="K129" s="219"/>
      <c r="L129" s="44"/>
      <c r="M129" s="220" t="s">
        <v>1</v>
      </c>
      <c r="N129" s="221" t="s">
        <v>39</v>
      </c>
      <c r="O129" s="91"/>
      <c r="P129" s="222">
        <f>O129*H129</f>
        <v>0</v>
      </c>
      <c r="Q129" s="222">
        <v>2.30102</v>
      </c>
      <c r="R129" s="222">
        <f>Q129*H129</f>
        <v>1.840816</v>
      </c>
      <c r="S129" s="222">
        <v>0</v>
      </c>
      <c r="T129" s="22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4" t="s">
        <v>120</v>
      </c>
      <c r="AT129" s="224" t="s">
        <v>116</v>
      </c>
      <c r="AU129" s="224" t="s">
        <v>81</v>
      </c>
      <c r="AY129" s="17" t="s">
        <v>113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7" t="s">
        <v>79</v>
      </c>
      <c r="BK129" s="225">
        <f>ROUND(I129*H129,2)</f>
        <v>0</v>
      </c>
      <c r="BL129" s="17" t="s">
        <v>120</v>
      </c>
      <c r="BM129" s="224" t="s">
        <v>132</v>
      </c>
    </row>
    <row r="130" spans="1:63" s="12" customFormat="1" ht="22.8" customHeight="1">
      <c r="A130" s="12"/>
      <c r="B130" s="196"/>
      <c r="C130" s="197"/>
      <c r="D130" s="198" t="s">
        <v>73</v>
      </c>
      <c r="E130" s="210" t="s">
        <v>133</v>
      </c>
      <c r="F130" s="210" t="s">
        <v>134</v>
      </c>
      <c r="G130" s="197"/>
      <c r="H130" s="197"/>
      <c r="I130" s="200"/>
      <c r="J130" s="211">
        <f>BK130</f>
        <v>0</v>
      </c>
      <c r="K130" s="197"/>
      <c r="L130" s="202"/>
      <c r="M130" s="203"/>
      <c r="N130" s="204"/>
      <c r="O130" s="204"/>
      <c r="P130" s="205">
        <f>SUM(P131:P132)</f>
        <v>0</v>
      </c>
      <c r="Q130" s="204"/>
      <c r="R130" s="205">
        <f>SUM(R131:R132)</f>
        <v>0</v>
      </c>
      <c r="S130" s="204"/>
      <c r="T130" s="206">
        <f>SUM(T131:T132)</f>
        <v>4.05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7" t="s">
        <v>79</v>
      </c>
      <c r="AT130" s="208" t="s">
        <v>73</v>
      </c>
      <c r="AU130" s="208" t="s">
        <v>79</v>
      </c>
      <c r="AY130" s="207" t="s">
        <v>113</v>
      </c>
      <c r="BK130" s="209">
        <f>SUM(BK131:BK132)</f>
        <v>0</v>
      </c>
    </row>
    <row r="131" spans="1:65" s="2" customFormat="1" ht="24.15" customHeight="1">
      <c r="A131" s="38"/>
      <c r="B131" s="39"/>
      <c r="C131" s="212" t="s">
        <v>120</v>
      </c>
      <c r="D131" s="212" t="s">
        <v>116</v>
      </c>
      <c r="E131" s="213" t="s">
        <v>135</v>
      </c>
      <c r="F131" s="214" t="s">
        <v>136</v>
      </c>
      <c r="G131" s="215" t="s">
        <v>131</v>
      </c>
      <c r="H131" s="216">
        <v>2.25</v>
      </c>
      <c r="I131" s="217"/>
      <c r="J131" s="218">
        <f>ROUND(I131*H131,2)</f>
        <v>0</v>
      </c>
      <c r="K131" s="219"/>
      <c r="L131" s="44"/>
      <c r="M131" s="220" t="s">
        <v>1</v>
      </c>
      <c r="N131" s="221" t="s">
        <v>39</v>
      </c>
      <c r="O131" s="91"/>
      <c r="P131" s="222">
        <f>O131*H131</f>
        <v>0</v>
      </c>
      <c r="Q131" s="222">
        <v>0</v>
      </c>
      <c r="R131" s="222">
        <f>Q131*H131</f>
        <v>0</v>
      </c>
      <c r="S131" s="222">
        <v>1.8</v>
      </c>
      <c r="T131" s="223">
        <f>S131*H131</f>
        <v>4.05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4" t="s">
        <v>120</v>
      </c>
      <c r="AT131" s="224" t="s">
        <v>116</v>
      </c>
      <c r="AU131" s="224" t="s">
        <v>81</v>
      </c>
      <c r="AY131" s="17" t="s">
        <v>113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7" t="s">
        <v>79</v>
      </c>
      <c r="BK131" s="225">
        <f>ROUND(I131*H131,2)</f>
        <v>0</v>
      </c>
      <c r="BL131" s="17" t="s">
        <v>120</v>
      </c>
      <c r="BM131" s="224" t="s">
        <v>137</v>
      </c>
    </row>
    <row r="132" spans="1:51" s="13" customFormat="1" ht="12">
      <c r="A132" s="13"/>
      <c r="B132" s="226"/>
      <c r="C132" s="227"/>
      <c r="D132" s="228" t="s">
        <v>122</v>
      </c>
      <c r="E132" s="229" t="s">
        <v>1</v>
      </c>
      <c r="F132" s="230" t="s">
        <v>138</v>
      </c>
      <c r="G132" s="227"/>
      <c r="H132" s="231">
        <v>2.25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122</v>
      </c>
      <c r="AU132" s="237" t="s">
        <v>81</v>
      </c>
      <c r="AV132" s="13" t="s">
        <v>81</v>
      </c>
      <c r="AW132" s="13" t="s">
        <v>31</v>
      </c>
      <c r="AX132" s="13" t="s">
        <v>79</v>
      </c>
      <c r="AY132" s="237" t="s">
        <v>113</v>
      </c>
    </row>
    <row r="133" spans="1:63" s="12" customFormat="1" ht="22.8" customHeight="1">
      <c r="A133" s="12"/>
      <c r="B133" s="196"/>
      <c r="C133" s="197"/>
      <c r="D133" s="198" t="s">
        <v>73</v>
      </c>
      <c r="E133" s="210" t="s">
        <v>139</v>
      </c>
      <c r="F133" s="210" t="s">
        <v>140</v>
      </c>
      <c r="G133" s="197"/>
      <c r="H133" s="197"/>
      <c r="I133" s="200"/>
      <c r="J133" s="211">
        <f>BK133</f>
        <v>0</v>
      </c>
      <c r="K133" s="197"/>
      <c r="L133" s="202"/>
      <c r="M133" s="203"/>
      <c r="N133" s="204"/>
      <c r="O133" s="204"/>
      <c r="P133" s="205">
        <f>SUM(P134:P137)</f>
        <v>0</v>
      </c>
      <c r="Q133" s="204"/>
      <c r="R133" s="205">
        <f>SUM(R134:R137)</f>
        <v>0</v>
      </c>
      <c r="S133" s="204"/>
      <c r="T133" s="206">
        <f>SUM(T134:T137)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7" t="s">
        <v>79</v>
      </c>
      <c r="AT133" s="208" t="s">
        <v>73</v>
      </c>
      <c r="AU133" s="208" t="s">
        <v>79</v>
      </c>
      <c r="AY133" s="207" t="s">
        <v>113</v>
      </c>
      <c r="BK133" s="209">
        <f>SUM(BK134:BK137)</f>
        <v>0</v>
      </c>
    </row>
    <row r="134" spans="1:65" s="2" customFormat="1" ht="24.15" customHeight="1">
      <c r="A134" s="38"/>
      <c r="B134" s="39"/>
      <c r="C134" s="212" t="s">
        <v>141</v>
      </c>
      <c r="D134" s="212" t="s">
        <v>116</v>
      </c>
      <c r="E134" s="213" t="s">
        <v>142</v>
      </c>
      <c r="F134" s="214" t="s">
        <v>143</v>
      </c>
      <c r="G134" s="215" t="s">
        <v>144</v>
      </c>
      <c r="H134" s="216">
        <v>4.05</v>
      </c>
      <c r="I134" s="217"/>
      <c r="J134" s="218">
        <f>ROUND(I134*H134,2)</f>
        <v>0</v>
      </c>
      <c r="K134" s="219"/>
      <c r="L134" s="44"/>
      <c r="M134" s="220" t="s">
        <v>1</v>
      </c>
      <c r="N134" s="221" t="s">
        <v>39</v>
      </c>
      <c r="O134" s="91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4" t="s">
        <v>120</v>
      </c>
      <c r="AT134" s="224" t="s">
        <v>116</v>
      </c>
      <c r="AU134" s="224" t="s">
        <v>81</v>
      </c>
      <c r="AY134" s="17" t="s">
        <v>113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7" t="s">
        <v>79</v>
      </c>
      <c r="BK134" s="225">
        <f>ROUND(I134*H134,2)</f>
        <v>0</v>
      </c>
      <c r="BL134" s="17" t="s">
        <v>120</v>
      </c>
      <c r="BM134" s="224" t="s">
        <v>145</v>
      </c>
    </row>
    <row r="135" spans="1:65" s="2" customFormat="1" ht="21.75" customHeight="1">
      <c r="A135" s="38"/>
      <c r="B135" s="39"/>
      <c r="C135" s="212" t="s">
        <v>114</v>
      </c>
      <c r="D135" s="212" t="s">
        <v>116</v>
      </c>
      <c r="E135" s="213" t="s">
        <v>146</v>
      </c>
      <c r="F135" s="214" t="s">
        <v>147</v>
      </c>
      <c r="G135" s="215" t="s">
        <v>144</v>
      </c>
      <c r="H135" s="216">
        <v>4.05</v>
      </c>
      <c r="I135" s="217"/>
      <c r="J135" s="218">
        <f>ROUND(I135*H135,2)</f>
        <v>0</v>
      </c>
      <c r="K135" s="219"/>
      <c r="L135" s="44"/>
      <c r="M135" s="220" t="s">
        <v>1</v>
      </c>
      <c r="N135" s="221" t="s">
        <v>39</v>
      </c>
      <c r="O135" s="91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4" t="s">
        <v>120</v>
      </c>
      <c r="AT135" s="224" t="s">
        <v>116</v>
      </c>
      <c r="AU135" s="224" t="s">
        <v>81</v>
      </c>
      <c r="AY135" s="17" t="s">
        <v>113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7" t="s">
        <v>79</v>
      </c>
      <c r="BK135" s="225">
        <f>ROUND(I135*H135,2)</f>
        <v>0</v>
      </c>
      <c r="BL135" s="17" t="s">
        <v>120</v>
      </c>
      <c r="BM135" s="224" t="s">
        <v>148</v>
      </c>
    </row>
    <row r="136" spans="1:65" s="2" customFormat="1" ht="24.15" customHeight="1">
      <c r="A136" s="38"/>
      <c r="B136" s="39"/>
      <c r="C136" s="212" t="s">
        <v>149</v>
      </c>
      <c r="D136" s="212" t="s">
        <v>116</v>
      </c>
      <c r="E136" s="213" t="s">
        <v>150</v>
      </c>
      <c r="F136" s="214" t="s">
        <v>151</v>
      </c>
      <c r="G136" s="215" t="s">
        <v>144</v>
      </c>
      <c r="H136" s="216">
        <v>40.5</v>
      </c>
      <c r="I136" s="217"/>
      <c r="J136" s="218">
        <f>ROUND(I136*H136,2)</f>
        <v>0</v>
      </c>
      <c r="K136" s="219"/>
      <c r="L136" s="44"/>
      <c r="M136" s="220" t="s">
        <v>1</v>
      </c>
      <c r="N136" s="221" t="s">
        <v>39</v>
      </c>
      <c r="O136" s="91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4" t="s">
        <v>120</v>
      </c>
      <c r="AT136" s="224" t="s">
        <v>116</v>
      </c>
      <c r="AU136" s="224" t="s">
        <v>81</v>
      </c>
      <c r="AY136" s="17" t="s">
        <v>113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7" t="s">
        <v>79</v>
      </c>
      <c r="BK136" s="225">
        <f>ROUND(I136*H136,2)</f>
        <v>0</v>
      </c>
      <c r="BL136" s="17" t="s">
        <v>120</v>
      </c>
      <c r="BM136" s="224" t="s">
        <v>152</v>
      </c>
    </row>
    <row r="137" spans="1:65" s="2" customFormat="1" ht="24.15" customHeight="1">
      <c r="A137" s="38"/>
      <c r="B137" s="39"/>
      <c r="C137" s="212" t="s">
        <v>153</v>
      </c>
      <c r="D137" s="212" t="s">
        <v>116</v>
      </c>
      <c r="E137" s="213" t="s">
        <v>154</v>
      </c>
      <c r="F137" s="214" t="s">
        <v>155</v>
      </c>
      <c r="G137" s="215" t="s">
        <v>144</v>
      </c>
      <c r="H137" s="216">
        <v>4.05</v>
      </c>
      <c r="I137" s="217"/>
      <c r="J137" s="218">
        <f>ROUND(I137*H137,2)</f>
        <v>0</v>
      </c>
      <c r="K137" s="219"/>
      <c r="L137" s="44"/>
      <c r="M137" s="220" t="s">
        <v>1</v>
      </c>
      <c r="N137" s="221" t="s">
        <v>39</v>
      </c>
      <c r="O137" s="91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4" t="s">
        <v>120</v>
      </c>
      <c r="AT137" s="224" t="s">
        <v>116</v>
      </c>
      <c r="AU137" s="224" t="s">
        <v>81</v>
      </c>
      <c r="AY137" s="17" t="s">
        <v>113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7" t="s">
        <v>79</v>
      </c>
      <c r="BK137" s="225">
        <f>ROUND(I137*H137,2)</f>
        <v>0</v>
      </c>
      <c r="BL137" s="17" t="s">
        <v>120</v>
      </c>
      <c r="BM137" s="224" t="s">
        <v>156</v>
      </c>
    </row>
    <row r="138" spans="1:63" s="12" customFormat="1" ht="25.9" customHeight="1">
      <c r="A138" s="12"/>
      <c r="B138" s="196"/>
      <c r="C138" s="197"/>
      <c r="D138" s="198" t="s">
        <v>73</v>
      </c>
      <c r="E138" s="199" t="s">
        <v>157</v>
      </c>
      <c r="F138" s="199" t="s">
        <v>158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P139+P141+P152+P177+P189</f>
        <v>0</v>
      </c>
      <c r="Q138" s="204"/>
      <c r="R138" s="205">
        <f>R139+R141+R152+R177+R189</f>
        <v>15.20456578</v>
      </c>
      <c r="S138" s="204"/>
      <c r="T138" s="206">
        <f>T139+T141+T152+T177+T189</f>
        <v>11.182506750000002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73</v>
      </c>
      <c r="AU138" s="208" t="s">
        <v>74</v>
      </c>
      <c r="AY138" s="207" t="s">
        <v>113</v>
      </c>
      <c r="BK138" s="209">
        <f>BK139+BK141+BK152+BK177+BK189</f>
        <v>0</v>
      </c>
    </row>
    <row r="139" spans="1:63" s="12" customFormat="1" ht="22.8" customHeight="1">
      <c r="A139" s="12"/>
      <c r="B139" s="196"/>
      <c r="C139" s="197"/>
      <c r="D139" s="198" t="s">
        <v>73</v>
      </c>
      <c r="E139" s="210" t="s">
        <v>159</v>
      </c>
      <c r="F139" s="210" t="s">
        <v>160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P140</f>
        <v>0</v>
      </c>
      <c r="Q139" s="204"/>
      <c r="R139" s="205">
        <f>R140</f>
        <v>0.0653</v>
      </c>
      <c r="S139" s="204"/>
      <c r="T139" s="206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73</v>
      </c>
      <c r="AU139" s="208" t="s">
        <v>79</v>
      </c>
      <c r="AY139" s="207" t="s">
        <v>113</v>
      </c>
      <c r="BK139" s="209">
        <f>BK140</f>
        <v>0</v>
      </c>
    </row>
    <row r="140" spans="1:65" s="2" customFormat="1" ht="24.15" customHeight="1">
      <c r="A140" s="38"/>
      <c r="B140" s="39"/>
      <c r="C140" s="212" t="s">
        <v>133</v>
      </c>
      <c r="D140" s="212" t="s">
        <v>116</v>
      </c>
      <c r="E140" s="213" t="s">
        <v>161</v>
      </c>
      <c r="F140" s="214" t="s">
        <v>162</v>
      </c>
      <c r="G140" s="215" t="s">
        <v>163</v>
      </c>
      <c r="H140" s="216">
        <v>5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39</v>
      </c>
      <c r="O140" s="91"/>
      <c r="P140" s="222">
        <f>O140*H140</f>
        <v>0</v>
      </c>
      <c r="Q140" s="222">
        <v>0.01306</v>
      </c>
      <c r="R140" s="222">
        <f>Q140*H140</f>
        <v>0.0653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164</v>
      </c>
      <c r="AT140" s="224" t="s">
        <v>116</v>
      </c>
      <c r="AU140" s="224" t="s">
        <v>81</v>
      </c>
      <c r="AY140" s="17" t="s">
        <v>113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79</v>
      </c>
      <c r="BK140" s="225">
        <f>ROUND(I140*H140,2)</f>
        <v>0</v>
      </c>
      <c r="BL140" s="17" t="s">
        <v>164</v>
      </c>
      <c r="BM140" s="224" t="s">
        <v>165</v>
      </c>
    </row>
    <row r="141" spans="1:63" s="12" customFormat="1" ht="22.8" customHeight="1">
      <c r="A141" s="12"/>
      <c r="B141" s="196"/>
      <c r="C141" s="197"/>
      <c r="D141" s="198" t="s">
        <v>73</v>
      </c>
      <c r="E141" s="210" t="s">
        <v>166</v>
      </c>
      <c r="F141" s="210" t="s">
        <v>167</v>
      </c>
      <c r="G141" s="197"/>
      <c r="H141" s="197"/>
      <c r="I141" s="200"/>
      <c r="J141" s="211">
        <f>BK141</f>
        <v>0</v>
      </c>
      <c r="K141" s="197"/>
      <c r="L141" s="202"/>
      <c r="M141" s="203"/>
      <c r="N141" s="204"/>
      <c r="O141" s="204"/>
      <c r="P141" s="205">
        <f>SUM(P142:P151)</f>
        <v>0</v>
      </c>
      <c r="Q141" s="204"/>
      <c r="R141" s="205">
        <f>SUM(R142:R151)</f>
        <v>6.595</v>
      </c>
      <c r="S141" s="204"/>
      <c r="T141" s="206">
        <f>SUM(T142:T151)</f>
        <v>8.767356750000001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7" t="s">
        <v>81</v>
      </c>
      <c r="AT141" s="208" t="s">
        <v>73</v>
      </c>
      <c r="AU141" s="208" t="s">
        <v>79</v>
      </c>
      <c r="AY141" s="207" t="s">
        <v>113</v>
      </c>
      <c r="BK141" s="209">
        <f>SUM(BK142:BK151)</f>
        <v>0</v>
      </c>
    </row>
    <row r="142" spans="1:65" s="2" customFormat="1" ht="16.5" customHeight="1">
      <c r="A142" s="38"/>
      <c r="B142" s="39"/>
      <c r="C142" s="212" t="s">
        <v>168</v>
      </c>
      <c r="D142" s="212" t="s">
        <v>116</v>
      </c>
      <c r="E142" s="213" t="s">
        <v>169</v>
      </c>
      <c r="F142" s="214" t="s">
        <v>170</v>
      </c>
      <c r="G142" s="215" t="s">
        <v>119</v>
      </c>
      <c r="H142" s="216">
        <v>260.965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39</v>
      </c>
      <c r="O142" s="91"/>
      <c r="P142" s="222">
        <f>O142*H142</f>
        <v>0</v>
      </c>
      <c r="Q142" s="222">
        <v>0</v>
      </c>
      <c r="R142" s="222">
        <f>Q142*H142</f>
        <v>0</v>
      </c>
      <c r="S142" s="222">
        <v>0.01695</v>
      </c>
      <c r="T142" s="223">
        <f>S142*H142</f>
        <v>4.42335675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164</v>
      </c>
      <c r="AT142" s="224" t="s">
        <v>116</v>
      </c>
      <c r="AU142" s="224" t="s">
        <v>81</v>
      </c>
      <c r="AY142" s="17" t="s">
        <v>113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79</v>
      </c>
      <c r="BK142" s="225">
        <f>ROUND(I142*H142,2)</f>
        <v>0</v>
      </c>
      <c r="BL142" s="17" t="s">
        <v>164</v>
      </c>
      <c r="BM142" s="224" t="s">
        <v>171</v>
      </c>
    </row>
    <row r="143" spans="1:51" s="13" customFormat="1" ht="12">
      <c r="A143" s="13"/>
      <c r="B143" s="226"/>
      <c r="C143" s="227"/>
      <c r="D143" s="228" t="s">
        <v>122</v>
      </c>
      <c r="E143" s="229" t="s">
        <v>1</v>
      </c>
      <c r="F143" s="230" t="s">
        <v>127</v>
      </c>
      <c r="G143" s="227"/>
      <c r="H143" s="231">
        <v>260.965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122</v>
      </c>
      <c r="AU143" s="237" t="s">
        <v>81</v>
      </c>
      <c r="AV143" s="13" t="s">
        <v>81</v>
      </c>
      <c r="AW143" s="13" t="s">
        <v>31</v>
      </c>
      <c r="AX143" s="13" t="s">
        <v>79</v>
      </c>
      <c r="AY143" s="237" t="s">
        <v>113</v>
      </c>
    </row>
    <row r="144" spans="1:65" s="2" customFormat="1" ht="24.15" customHeight="1">
      <c r="A144" s="38"/>
      <c r="B144" s="39"/>
      <c r="C144" s="212" t="s">
        <v>172</v>
      </c>
      <c r="D144" s="212" t="s">
        <v>116</v>
      </c>
      <c r="E144" s="213" t="s">
        <v>173</v>
      </c>
      <c r="F144" s="214" t="s">
        <v>174</v>
      </c>
      <c r="G144" s="215" t="s">
        <v>175</v>
      </c>
      <c r="H144" s="216">
        <v>129</v>
      </c>
      <c r="I144" s="217"/>
      <c r="J144" s="218">
        <f>ROUND(I144*H144,2)</f>
        <v>0</v>
      </c>
      <c r="K144" s="219"/>
      <c r="L144" s="44"/>
      <c r="M144" s="220" t="s">
        <v>1</v>
      </c>
      <c r="N144" s="221" t="s">
        <v>39</v>
      </c>
      <c r="O144" s="91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4" t="s">
        <v>164</v>
      </c>
      <c r="AT144" s="224" t="s">
        <v>116</v>
      </c>
      <c r="AU144" s="224" t="s">
        <v>81</v>
      </c>
      <c r="AY144" s="17" t="s">
        <v>113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7" t="s">
        <v>79</v>
      </c>
      <c r="BK144" s="225">
        <f>ROUND(I144*H144,2)</f>
        <v>0</v>
      </c>
      <c r="BL144" s="17" t="s">
        <v>164</v>
      </c>
      <c r="BM144" s="224" t="s">
        <v>176</v>
      </c>
    </row>
    <row r="145" spans="1:65" s="2" customFormat="1" ht="24.9" customHeight="1">
      <c r="A145" s="38"/>
      <c r="B145" s="39"/>
      <c r="C145" s="238" t="s">
        <v>177</v>
      </c>
      <c r="D145" s="238" t="s">
        <v>178</v>
      </c>
      <c r="E145" s="239" t="s">
        <v>179</v>
      </c>
      <c r="F145" s="240" t="s">
        <v>180</v>
      </c>
      <c r="G145" s="241" t="s">
        <v>175</v>
      </c>
      <c r="H145" s="242">
        <v>129</v>
      </c>
      <c r="I145" s="243"/>
      <c r="J145" s="244">
        <f>ROUND(I145*H145,2)</f>
        <v>0</v>
      </c>
      <c r="K145" s="245"/>
      <c r="L145" s="246"/>
      <c r="M145" s="247" t="s">
        <v>1</v>
      </c>
      <c r="N145" s="248" t="s">
        <v>39</v>
      </c>
      <c r="O145" s="91"/>
      <c r="P145" s="222">
        <f>O145*H145</f>
        <v>0</v>
      </c>
      <c r="Q145" s="222">
        <v>0.043</v>
      </c>
      <c r="R145" s="222">
        <f>Q145*H145</f>
        <v>5.547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181</v>
      </c>
      <c r="AT145" s="224" t="s">
        <v>178</v>
      </c>
      <c r="AU145" s="224" t="s">
        <v>81</v>
      </c>
      <c r="AY145" s="17" t="s">
        <v>113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79</v>
      </c>
      <c r="BK145" s="225">
        <f>ROUND(I145*H145,2)</f>
        <v>0</v>
      </c>
      <c r="BL145" s="17" t="s">
        <v>164</v>
      </c>
      <c r="BM145" s="224" t="s">
        <v>182</v>
      </c>
    </row>
    <row r="146" spans="1:65" s="2" customFormat="1" ht="24.15" customHeight="1">
      <c r="A146" s="38"/>
      <c r="B146" s="39"/>
      <c r="C146" s="238" t="s">
        <v>183</v>
      </c>
      <c r="D146" s="238" t="s">
        <v>178</v>
      </c>
      <c r="E146" s="239" t="s">
        <v>184</v>
      </c>
      <c r="F146" s="240" t="s">
        <v>185</v>
      </c>
      <c r="G146" s="241" t="s">
        <v>175</v>
      </c>
      <c r="H146" s="242">
        <v>22</v>
      </c>
      <c r="I146" s="243"/>
      <c r="J146" s="244">
        <f>ROUND(I146*H146,2)</f>
        <v>0</v>
      </c>
      <c r="K146" s="245"/>
      <c r="L146" s="246"/>
      <c r="M146" s="247" t="s">
        <v>1</v>
      </c>
      <c r="N146" s="248" t="s">
        <v>39</v>
      </c>
      <c r="O146" s="91"/>
      <c r="P146" s="222">
        <f>O146*H146</f>
        <v>0</v>
      </c>
      <c r="Q146" s="222">
        <v>0.032</v>
      </c>
      <c r="R146" s="222">
        <f>Q146*H146</f>
        <v>0.704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181</v>
      </c>
      <c r="AT146" s="224" t="s">
        <v>178</v>
      </c>
      <c r="AU146" s="224" t="s">
        <v>81</v>
      </c>
      <c r="AY146" s="17" t="s">
        <v>113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79</v>
      </c>
      <c r="BK146" s="225">
        <f>ROUND(I146*H146,2)</f>
        <v>0</v>
      </c>
      <c r="BL146" s="17" t="s">
        <v>164</v>
      </c>
      <c r="BM146" s="224" t="s">
        <v>186</v>
      </c>
    </row>
    <row r="147" spans="1:65" s="2" customFormat="1" ht="24.15" customHeight="1">
      <c r="A147" s="38"/>
      <c r="B147" s="39"/>
      <c r="C147" s="212" t="s">
        <v>187</v>
      </c>
      <c r="D147" s="212" t="s">
        <v>116</v>
      </c>
      <c r="E147" s="213" t="s">
        <v>188</v>
      </c>
      <c r="F147" s="214" t="s">
        <v>189</v>
      </c>
      <c r="G147" s="215" t="s">
        <v>175</v>
      </c>
      <c r="H147" s="216">
        <v>22</v>
      </c>
      <c r="I147" s="217"/>
      <c r="J147" s="218">
        <f>ROUND(I147*H147,2)</f>
        <v>0</v>
      </c>
      <c r="K147" s="219"/>
      <c r="L147" s="44"/>
      <c r="M147" s="220" t="s">
        <v>1</v>
      </c>
      <c r="N147" s="221" t="s">
        <v>39</v>
      </c>
      <c r="O147" s="91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4" t="s">
        <v>164</v>
      </c>
      <c r="AT147" s="224" t="s">
        <v>116</v>
      </c>
      <c r="AU147" s="224" t="s">
        <v>81</v>
      </c>
      <c r="AY147" s="17" t="s">
        <v>113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7" t="s">
        <v>79</v>
      </c>
      <c r="BK147" s="225">
        <f>ROUND(I147*H147,2)</f>
        <v>0</v>
      </c>
      <c r="BL147" s="17" t="s">
        <v>164</v>
      </c>
      <c r="BM147" s="224" t="s">
        <v>190</v>
      </c>
    </row>
    <row r="148" spans="1:65" s="2" customFormat="1" ht="24.15" customHeight="1">
      <c r="A148" s="38"/>
      <c r="B148" s="39"/>
      <c r="C148" s="212" t="s">
        <v>8</v>
      </c>
      <c r="D148" s="212" t="s">
        <v>116</v>
      </c>
      <c r="E148" s="213" t="s">
        <v>191</v>
      </c>
      <c r="F148" s="214" t="s">
        <v>192</v>
      </c>
      <c r="G148" s="215" t="s">
        <v>175</v>
      </c>
      <c r="H148" s="216">
        <v>8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39</v>
      </c>
      <c r="O148" s="91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164</v>
      </c>
      <c r="AT148" s="224" t="s">
        <v>116</v>
      </c>
      <c r="AU148" s="224" t="s">
        <v>81</v>
      </c>
      <c r="AY148" s="17" t="s">
        <v>113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79</v>
      </c>
      <c r="BK148" s="225">
        <f>ROUND(I148*H148,2)</f>
        <v>0</v>
      </c>
      <c r="BL148" s="17" t="s">
        <v>164</v>
      </c>
      <c r="BM148" s="224" t="s">
        <v>193</v>
      </c>
    </row>
    <row r="149" spans="1:65" s="2" customFormat="1" ht="33.75" customHeight="1">
      <c r="A149" s="38"/>
      <c r="B149" s="39"/>
      <c r="C149" s="238" t="s">
        <v>164</v>
      </c>
      <c r="D149" s="238" t="s">
        <v>178</v>
      </c>
      <c r="E149" s="239" t="s">
        <v>194</v>
      </c>
      <c r="F149" s="240" t="s">
        <v>195</v>
      </c>
      <c r="G149" s="241" t="s">
        <v>175</v>
      </c>
      <c r="H149" s="242">
        <v>8</v>
      </c>
      <c r="I149" s="243"/>
      <c r="J149" s="244">
        <f>ROUND(I149*H149,2)</f>
        <v>0</v>
      </c>
      <c r="K149" s="245"/>
      <c r="L149" s="246"/>
      <c r="M149" s="247" t="s">
        <v>1</v>
      </c>
      <c r="N149" s="248" t="s">
        <v>39</v>
      </c>
      <c r="O149" s="91"/>
      <c r="P149" s="222">
        <f>O149*H149</f>
        <v>0</v>
      </c>
      <c r="Q149" s="222">
        <v>0.043</v>
      </c>
      <c r="R149" s="222">
        <f>Q149*H149</f>
        <v>0.344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181</v>
      </c>
      <c r="AT149" s="224" t="s">
        <v>178</v>
      </c>
      <c r="AU149" s="224" t="s">
        <v>81</v>
      </c>
      <c r="AY149" s="17" t="s">
        <v>113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79</v>
      </c>
      <c r="BK149" s="225">
        <f>ROUND(I149*H149,2)</f>
        <v>0</v>
      </c>
      <c r="BL149" s="17" t="s">
        <v>164</v>
      </c>
      <c r="BM149" s="224" t="s">
        <v>196</v>
      </c>
    </row>
    <row r="150" spans="1:65" s="2" customFormat="1" ht="16.5" customHeight="1">
      <c r="A150" s="38"/>
      <c r="B150" s="39"/>
      <c r="C150" s="212" t="s">
        <v>197</v>
      </c>
      <c r="D150" s="212" t="s">
        <v>116</v>
      </c>
      <c r="E150" s="213" t="s">
        <v>198</v>
      </c>
      <c r="F150" s="214" t="s">
        <v>199</v>
      </c>
      <c r="G150" s="215" t="s">
        <v>175</v>
      </c>
      <c r="H150" s="216">
        <v>181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39</v>
      </c>
      <c r="O150" s="91"/>
      <c r="P150" s="222">
        <f>O150*H150</f>
        <v>0</v>
      </c>
      <c r="Q150" s="222">
        <v>0</v>
      </c>
      <c r="R150" s="222">
        <f>Q150*H150</f>
        <v>0</v>
      </c>
      <c r="S150" s="222">
        <v>0.024</v>
      </c>
      <c r="T150" s="223">
        <f>S150*H150</f>
        <v>4.344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164</v>
      </c>
      <c r="AT150" s="224" t="s">
        <v>116</v>
      </c>
      <c r="AU150" s="224" t="s">
        <v>81</v>
      </c>
      <c r="AY150" s="17" t="s">
        <v>113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79</v>
      </c>
      <c r="BK150" s="225">
        <f>ROUND(I150*H150,2)</f>
        <v>0</v>
      </c>
      <c r="BL150" s="17" t="s">
        <v>164</v>
      </c>
      <c r="BM150" s="224" t="s">
        <v>200</v>
      </c>
    </row>
    <row r="151" spans="1:65" s="2" customFormat="1" ht="24.15" customHeight="1">
      <c r="A151" s="38"/>
      <c r="B151" s="39"/>
      <c r="C151" s="212" t="s">
        <v>201</v>
      </c>
      <c r="D151" s="212" t="s">
        <v>116</v>
      </c>
      <c r="E151" s="213" t="s">
        <v>202</v>
      </c>
      <c r="F151" s="214" t="s">
        <v>203</v>
      </c>
      <c r="G151" s="215" t="s">
        <v>144</v>
      </c>
      <c r="H151" s="216">
        <v>6.595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39</v>
      </c>
      <c r="O151" s="91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164</v>
      </c>
      <c r="AT151" s="224" t="s">
        <v>116</v>
      </c>
      <c r="AU151" s="224" t="s">
        <v>81</v>
      </c>
      <c r="AY151" s="17" t="s">
        <v>113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79</v>
      </c>
      <c r="BK151" s="225">
        <f>ROUND(I151*H151,2)</f>
        <v>0</v>
      </c>
      <c r="BL151" s="17" t="s">
        <v>164</v>
      </c>
      <c r="BM151" s="224" t="s">
        <v>204</v>
      </c>
    </row>
    <row r="152" spans="1:63" s="12" customFormat="1" ht="22.8" customHeight="1">
      <c r="A152" s="12"/>
      <c r="B152" s="196"/>
      <c r="C152" s="197"/>
      <c r="D152" s="198" t="s">
        <v>73</v>
      </c>
      <c r="E152" s="210" t="s">
        <v>205</v>
      </c>
      <c r="F152" s="210" t="s">
        <v>206</v>
      </c>
      <c r="G152" s="197"/>
      <c r="H152" s="197"/>
      <c r="I152" s="200"/>
      <c r="J152" s="211">
        <f>BK152</f>
        <v>0</v>
      </c>
      <c r="K152" s="197"/>
      <c r="L152" s="202"/>
      <c r="M152" s="203"/>
      <c r="N152" s="204"/>
      <c r="O152" s="204"/>
      <c r="P152" s="205">
        <f>SUM(P153:P176)</f>
        <v>0</v>
      </c>
      <c r="Q152" s="204"/>
      <c r="R152" s="205">
        <f>SUM(R153:R176)</f>
        <v>7.69273578</v>
      </c>
      <c r="S152" s="204"/>
      <c r="T152" s="206">
        <f>SUM(T153:T176)</f>
        <v>2.41515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7" t="s">
        <v>81</v>
      </c>
      <c r="AT152" s="208" t="s">
        <v>73</v>
      </c>
      <c r="AU152" s="208" t="s">
        <v>79</v>
      </c>
      <c r="AY152" s="207" t="s">
        <v>113</v>
      </c>
      <c r="BK152" s="209">
        <f>SUM(BK153:BK176)</f>
        <v>0</v>
      </c>
    </row>
    <row r="153" spans="1:65" s="2" customFormat="1" ht="21.75" customHeight="1">
      <c r="A153" s="38"/>
      <c r="B153" s="39"/>
      <c r="C153" s="212" t="s">
        <v>207</v>
      </c>
      <c r="D153" s="212" t="s">
        <v>116</v>
      </c>
      <c r="E153" s="213" t="s">
        <v>208</v>
      </c>
      <c r="F153" s="214" t="s">
        <v>209</v>
      </c>
      <c r="G153" s="215" t="s">
        <v>119</v>
      </c>
      <c r="H153" s="216">
        <v>966.06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39</v>
      </c>
      <c r="O153" s="91"/>
      <c r="P153" s="222">
        <f>O153*H153</f>
        <v>0</v>
      </c>
      <c r="Q153" s="222">
        <v>0.00455</v>
      </c>
      <c r="R153" s="222">
        <f>Q153*H153</f>
        <v>4.395573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164</v>
      </c>
      <c r="AT153" s="224" t="s">
        <v>116</v>
      </c>
      <c r="AU153" s="224" t="s">
        <v>81</v>
      </c>
      <c r="AY153" s="17" t="s">
        <v>113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79</v>
      </c>
      <c r="BK153" s="225">
        <f>ROUND(I153*H153,2)</f>
        <v>0</v>
      </c>
      <c r="BL153" s="17" t="s">
        <v>164</v>
      </c>
      <c r="BM153" s="224" t="s">
        <v>210</v>
      </c>
    </row>
    <row r="154" spans="1:51" s="13" customFormat="1" ht="12">
      <c r="A154" s="13"/>
      <c r="B154" s="226"/>
      <c r="C154" s="227"/>
      <c r="D154" s="228" t="s">
        <v>122</v>
      </c>
      <c r="E154" s="229" t="s">
        <v>1</v>
      </c>
      <c r="F154" s="230" t="s">
        <v>211</v>
      </c>
      <c r="G154" s="227"/>
      <c r="H154" s="231">
        <v>69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122</v>
      </c>
      <c r="AU154" s="237" t="s">
        <v>81</v>
      </c>
      <c r="AV154" s="13" t="s">
        <v>81</v>
      </c>
      <c r="AW154" s="13" t="s">
        <v>31</v>
      </c>
      <c r="AX154" s="13" t="s">
        <v>74</v>
      </c>
      <c r="AY154" s="237" t="s">
        <v>113</v>
      </c>
    </row>
    <row r="155" spans="1:51" s="13" customFormat="1" ht="12">
      <c r="A155" s="13"/>
      <c r="B155" s="226"/>
      <c r="C155" s="227"/>
      <c r="D155" s="228" t="s">
        <v>122</v>
      </c>
      <c r="E155" s="229" t="s">
        <v>1</v>
      </c>
      <c r="F155" s="230" t="s">
        <v>212</v>
      </c>
      <c r="G155" s="227"/>
      <c r="H155" s="231">
        <v>251.69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122</v>
      </c>
      <c r="AU155" s="237" t="s">
        <v>81</v>
      </c>
      <c r="AV155" s="13" t="s">
        <v>81</v>
      </c>
      <c r="AW155" s="13" t="s">
        <v>31</v>
      </c>
      <c r="AX155" s="13" t="s">
        <v>74</v>
      </c>
      <c r="AY155" s="237" t="s">
        <v>113</v>
      </c>
    </row>
    <row r="156" spans="1:51" s="13" customFormat="1" ht="12">
      <c r="A156" s="13"/>
      <c r="B156" s="226"/>
      <c r="C156" s="227"/>
      <c r="D156" s="228" t="s">
        <v>122</v>
      </c>
      <c r="E156" s="229" t="s">
        <v>1</v>
      </c>
      <c r="F156" s="230" t="s">
        <v>213</v>
      </c>
      <c r="G156" s="227"/>
      <c r="H156" s="231">
        <v>219.8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122</v>
      </c>
      <c r="AU156" s="237" t="s">
        <v>81</v>
      </c>
      <c r="AV156" s="13" t="s">
        <v>81</v>
      </c>
      <c r="AW156" s="13" t="s">
        <v>31</v>
      </c>
      <c r="AX156" s="13" t="s">
        <v>74</v>
      </c>
      <c r="AY156" s="237" t="s">
        <v>113</v>
      </c>
    </row>
    <row r="157" spans="1:51" s="13" customFormat="1" ht="12">
      <c r="A157" s="13"/>
      <c r="B157" s="226"/>
      <c r="C157" s="227"/>
      <c r="D157" s="228" t="s">
        <v>122</v>
      </c>
      <c r="E157" s="229" t="s">
        <v>1</v>
      </c>
      <c r="F157" s="230" t="s">
        <v>214</v>
      </c>
      <c r="G157" s="227"/>
      <c r="H157" s="231">
        <v>237.72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122</v>
      </c>
      <c r="AU157" s="237" t="s">
        <v>81</v>
      </c>
      <c r="AV157" s="13" t="s">
        <v>81</v>
      </c>
      <c r="AW157" s="13" t="s">
        <v>31</v>
      </c>
      <c r="AX157" s="13" t="s">
        <v>74</v>
      </c>
      <c r="AY157" s="237" t="s">
        <v>113</v>
      </c>
    </row>
    <row r="158" spans="1:51" s="13" customFormat="1" ht="12">
      <c r="A158" s="13"/>
      <c r="B158" s="226"/>
      <c r="C158" s="227"/>
      <c r="D158" s="228" t="s">
        <v>122</v>
      </c>
      <c r="E158" s="229" t="s">
        <v>1</v>
      </c>
      <c r="F158" s="230" t="s">
        <v>215</v>
      </c>
      <c r="G158" s="227"/>
      <c r="H158" s="231">
        <v>187.85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122</v>
      </c>
      <c r="AU158" s="237" t="s">
        <v>81</v>
      </c>
      <c r="AV158" s="13" t="s">
        <v>81</v>
      </c>
      <c r="AW158" s="13" t="s">
        <v>31</v>
      </c>
      <c r="AX158" s="13" t="s">
        <v>74</v>
      </c>
      <c r="AY158" s="237" t="s">
        <v>113</v>
      </c>
    </row>
    <row r="159" spans="1:51" s="14" customFormat="1" ht="12">
      <c r="A159" s="14"/>
      <c r="B159" s="249"/>
      <c r="C159" s="250"/>
      <c r="D159" s="228" t="s">
        <v>122</v>
      </c>
      <c r="E159" s="251" t="s">
        <v>1</v>
      </c>
      <c r="F159" s="252" t="s">
        <v>216</v>
      </c>
      <c r="G159" s="250"/>
      <c r="H159" s="253">
        <v>966.0600000000001</v>
      </c>
      <c r="I159" s="254"/>
      <c r="J159" s="250"/>
      <c r="K159" s="250"/>
      <c r="L159" s="255"/>
      <c r="M159" s="256"/>
      <c r="N159" s="257"/>
      <c r="O159" s="257"/>
      <c r="P159" s="257"/>
      <c r="Q159" s="257"/>
      <c r="R159" s="257"/>
      <c r="S159" s="257"/>
      <c r="T159" s="25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9" t="s">
        <v>122</v>
      </c>
      <c r="AU159" s="259" t="s">
        <v>81</v>
      </c>
      <c r="AV159" s="14" t="s">
        <v>120</v>
      </c>
      <c r="AW159" s="14" t="s">
        <v>31</v>
      </c>
      <c r="AX159" s="14" t="s">
        <v>79</v>
      </c>
      <c r="AY159" s="259" t="s">
        <v>113</v>
      </c>
    </row>
    <row r="160" spans="1:65" s="2" customFormat="1" ht="16.5" customHeight="1">
      <c r="A160" s="38"/>
      <c r="B160" s="39"/>
      <c r="C160" s="212" t="s">
        <v>217</v>
      </c>
      <c r="D160" s="212" t="s">
        <v>116</v>
      </c>
      <c r="E160" s="213" t="s">
        <v>218</v>
      </c>
      <c r="F160" s="214" t="s">
        <v>219</v>
      </c>
      <c r="G160" s="215" t="s">
        <v>119</v>
      </c>
      <c r="H160" s="216">
        <v>966.06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39</v>
      </c>
      <c r="O160" s="91"/>
      <c r="P160" s="222">
        <f>O160*H160</f>
        <v>0</v>
      </c>
      <c r="Q160" s="222">
        <v>0</v>
      </c>
      <c r="R160" s="222">
        <f>Q160*H160</f>
        <v>0</v>
      </c>
      <c r="S160" s="222">
        <v>0.0025</v>
      </c>
      <c r="T160" s="223">
        <f>S160*H160</f>
        <v>2.41515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164</v>
      </c>
      <c r="AT160" s="224" t="s">
        <v>116</v>
      </c>
      <c r="AU160" s="224" t="s">
        <v>81</v>
      </c>
      <c r="AY160" s="17" t="s">
        <v>113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79</v>
      </c>
      <c r="BK160" s="225">
        <f>ROUND(I160*H160,2)</f>
        <v>0</v>
      </c>
      <c r="BL160" s="17" t="s">
        <v>164</v>
      </c>
      <c r="BM160" s="224" t="s">
        <v>220</v>
      </c>
    </row>
    <row r="161" spans="1:51" s="13" customFormat="1" ht="12">
      <c r="A161" s="13"/>
      <c r="B161" s="226"/>
      <c r="C161" s="227"/>
      <c r="D161" s="228" t="s">
        <v>122</v>
      </c>
      <c r="E161" s="229" t="s">
        <v>1</v>
      </c>
      <c r="F161" s="230" t="s">
        <v>211</v>
      </c>
      <c r="G161" s="227"/>
      <c r="H161" s="231">
        <v>69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122</v>
      </c>
      <c r="AU161" s="237" t="s">
        <v>81</v>
      </c>
      <c r="AV161" s="13" t="s">
        <v>81</v>
      </c>
      <c r="AW161" s="13" t="s">
        <v>31</v>
      </c>
      <c r="AX161" s="13" t="s">
        <v>74</v>
      </c>
      <c r="AY161" s="237" t="s">
        <v>113</v>
      </c>
    </row>
    <row r="162" spans="1:51" s="13" customFormat="1" ht="12">
      <c r="A162" s="13"/>
      <c r="B162" s="226"/>
      <c r="C162" s="227"/>
      <c r="D162" s="228" t="s">
        <v>122</v>
      </c>
      <c r="E162" s="229" t="s">
        <v>1</v>
      </c>
      <c r="F162" s="230" t="s">
        <v>212</v>
      </c>
      <c r="G162" s="227"/>
      <c r="H162" s="231">
        <v>251.69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122</v>
      </c>
      <c r="AU162" s="237" t="s">
        <v>81</v>
      </c>
      <c r="AV162" s="13" t="s">
        <v>81</v>
      </c>
      <c r="AW162" s="13" t="s">
        <v>31</v>
      </c>
      <c r="AX162" s="13" t="s">
        <v>74</v>
      </c>
      <c r="AY162" s="237" t="s">
        <v>113</v>
      </c>
    </row>
    <row r="163" spans="1:51" s="13" customFormat="1" ht="12">
      <c r="A163" s="13"/>
      <c r="B163" s="226"/>
      <c r="C163" s="227"/>
      <c r="D163" s="228" t="s">
        <v>122</v>
      </c>
      <c r="E163" s="229" t="s">
        <v>1</v>
      </c>
      <c r="F163" s="230" t="s">
        <v>213</v>
      </c>
      <c r="G163" s="227"/>
      <c r="H163" s="231">
        <v>219.8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122</v>
      </c>
      <c r="AU163" s="237" t="s">
        <v>81</v>
      </c>
      <c r="AV163" s="13" t="s">
        <v>81</v>
      </c>
      <c r="AW163" s="13" t="s">
        <v>31</v>
      </c>
      <c r="AX163" s="13" t="s">
        <v>74</v>
      </c>
      <c r="AY163" s="237" t="s">
        <v>113</v>
      </c>
    </row>
    <row r="164" spans="1:51" s="13" customFormat="1" ht="12">
      <c r="A164" s="13"/>
      <c r="B164" s="226"/>
      <c r="C164" s="227"/>
      <c r="D164" s="228" t="s">
        <v>122</v>
      </c>
      <c r="E164" s="229" t="s">
        <v>1</v>
      </c>
      <c r="F164" s="230" t="s">
        <v>214</v>
      </c>
      <c r="G164" s="227"/>
      <c r="H164" s="231">
        <v>237.72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122</v>
      </c>
      <c r="AU164" s="237" t="s">
        <v>81</v>
      </c>
      <c r="AV164" s="13" t="s">
        <v>81</v>
      </c>
      <c r="AW164" s="13" t="s">
        <v>31</v>
      </c>
      <c r="AX164" s="13" t="s">
        <v>74</v>
      </c>
      <c r="AY164" s="237" t="s">
        <v>113</v>
      </c>
    </row>
    <row r="165" spans="1:51" s="13" customFormat="1" ht="12">
      <c r="A165" s="13"/>
      <c r="B165" s="226"/>
      <c r="C165" s="227"/>
      <c r="D165" s="228" t="s">
        <v>122</v>
      </c>
      <c r="E165" s="229" t="s">
        <v>1</v>
      </c>
      <c r="F165" s="230" t="s">
        <v>215</v>
      </c>
      <c r="G165" s="227"/>
      <c r="H165" s="231">
        <v>187.85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122</v>
      </c>
      <c r="AU165" s="237" t="s">
        <v>81</v>
      </c>
      <c r="AV165" s="13" t="s">
        <v>81</v>
      </c>
      <c r="AW165" s="13" t="s">
        <v>31</v>
      </c>
      <c r="AX165" s="13" t="s">
        <v>74</v>
      </c>
      <c r="AY165" s="237" t="s">
        <v>113</v>
      </c>
    </row>
    <row r="166" spans="1:51" s="14" customFormat="1" ht="12">
      <c r="A166" s="14"/>
      <c r="B166" s="249"/>
      <c r="C166" s="250"/>
      <c r="D166" s="228" t="s">
        <v>122</v>
      </c>
      <c r="E166" s="251" t="s">
        <v>1</v>
      </c>
      <c r="F166" s="252" t="s">
        <v>216</v>
      </c>
      <c r="G166" s="250"/>
      <c r="H166" s="253">
        <v>966.0600000000001</v>
      </c>
      <c r="I166" s="254"/>
      <c r="J166" s="250"/>
      <c r="K166" s="250"/>
      <c r="L166" s="255"/>
      <c r="M166" s="256"/>
      <c r="N166" s="257"/>
      <c r="O166" s="257"/>
      <c r="P166" s="257"/>
      <c r="Q166" s="257"/>
      <c r="R166" s="257"/>
      <c r="S166" s="257"/>
      <c r="T166" s="25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9" t="s">
        <v>122</v>
      </c>
      <c r="AU166" s="259" t="s">
        <v>81</v>
      </c>
      <c r="AV166" s="14" t="s">
        <v>120</v>
      </c>
      <c r="AW166" s="14" t="s">
        <v>31</v>
      </c>
      <c r="AX166" s="14" t="s">
        <v>79</v>
      </c>
      <c r="AY166" s="259" t="s">
        <v>113</v>
      </c>
    </row>
    <row r="167" spans="1:65" s="2" customFormat="1" ht="16.5" customHeight="1">
      <c r="A167" s="38"/>
      <c r="B167" s="39"/>
      <c r="C167" s="212" t="s">
        <v>7</v>
      </c>
      <c r="D167" s="212" t="s">
        <v>116</v>
      </c>
      <c r="E167" s="213" t="s">
        <v>221</v>
      </c>
      <c r="F167" s="214" t="s">
        <v>222</v>
      </c>
      <c r="G167" s="215" t="s">
        <v>119</v>
      </c>
      <c r="H167" s="216">
        <v>966.06</v>
      </c>
      <c r="I167" s="217"/>
      <c r="J167" s="218">
        <f>ROUND(I167*H167,2)</f>
        <v>0</v>
      </c>
      <c r="K167" s="219"/>
      <c r="L167" s="44"/>
      <c r="M167" s="220" t="s">
        <v>1</v>
      </c>
      <c r="N167" s="221" t="s">
        <v>39</v>
      </c>
      <c r="O167" s="91"/>
      <c r="P167" s="222">
        <f>O167*H167</f>
        <v>0</v>
      </c>
      <c r="Q167" s="222">
        <v>0.0003</v>
      </c>
      <c r="R167" s="222">
        <f>Q167*H167</f>
        <v>0.28981799999999996</v>
      </c>
      <c r="S167" s="222">
        <v>0</v>
      </c>
      <c r="T167" s="22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4" t="s">
        <v>164</v>
      </c>
      <c r="AT167" s="224" t="s">
        <v>116</v>
      </c>
      <c r="AU167" s="224" t="s">
        <v>81</v>
      </c>
      <c r="AY167" s="17" t="s">
        <v>113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7" t="s">
        <v>79</v>
      </c>
      <c r="BK167" s="225">
        <f>ROUND(I167*H167,2)</f>
        <v>0</v>
      </c>
      <c r="BL167" s="17" t="s">
        <v>164</v>
      </c>
      <c r="BM167" s="224" t="s">
        <v>223</v>
      </c>
    </row>
    <row r="168" spans="1:51" s="13" customFormat="1" ht="12">
      <c r="A168" s="13"/>
      <c r="B168" s="226"/>
      <c r="C168" s="227"/>
      <c r="D168" s="228" t="s">
        <v>122</v>
      </c>
      <c r="E168" s="229" t="s">
        <v>1</v>
      </c>
      <c r="F168" s="230" t="s">
        <v>211</v>
      </c>
      <c r="G168" s="227"/>
      <c r="H168" s="231">
        <v>69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122</v>
      </c>
      <c r="AU168" s="237" t="s">
        <v>81</v>
      </c>
      <c r="AV168" s="13" t="s">
        <v>81</v>
      </c>
      <c r="AW168" s="13" t="s">
        <v>31</v>
      </c>
      <c r="AX168" s="13" t="s">
        <v>74</v>
      </c>
      <c r="AY168" s="237" t="s">
        <v>113</v>
      </c>
    </row>
    <row r="169" spans="1:51" s="13" customFormat="1" ht="12">
      <c r="A169" s="13"/>
      <c r="B169" s="226"/>
      <c r="C169" s="227"/>
      <c r="D169" s="228" t="s">
        <v>122</v>
      </c>
      <c r="E169" s="229" t="s">
        <v>1</v>
      </c>
      <c r="F169" s="230" t="s">
        <v>212</v>
      </c>
      <c r="G169" s="227"/>
      <c r="H169" s="231">
        <v>251.69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122</v>
      </c>
      <c r="AU169" s="237" t="s">
        <v>81</v>
      </c>
      <c r="AV169" s="13" t="s">
        <v>81</v>
      </c>
      <c r="AW169" s="13" t="s">
        <v>31</v>
      </c>
      <c r="AX169" s="13" t="s">
        <v>74</v>
      </c>
      <c r="AY169" s="237" t="s">
        <v>113</v>
      </c>
    </row>
    <row r="170" spans="1:51" s="13" customFormat="1" ht="12">
      <c r="A170" s="13"/>
      <c r="B170" s="226"/>
      <c r="C170" s="227"/>
      <c r="D170" s="228" t="s">
        <v>122</v>
      </c>
      <c r="E170" s="229" t="s">
        <v>1</v>
      </c>
      <c r="F170" s="230" t="s">
        <v>213</v>
      </c>
      <c r="G170" s="227"/>
      <c r="H170" s="231">
        <v>219.8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122</v>
      </c>
      <c r="AU170" s="237" t="s">
        <v>81</v>
      </c>
      <c r="AV170" s="13" t="s">
        <v>81</v>
      </c>
      <c r="AW170" s="13" t="s">
        <v>31</v>
      </c>
      <c r="AX170" s="13" t="s">
        <v>74</v>
      </c>
      <c r="AY170" s="237" t="s">
        <v>113</v>
      </c>
    </row>
    <row r="171" spans="1:51" s="13" customFormat="1" ht="12">
      <c r="A171" s="13"/>
      <c r="B171" s="226"/>
      <c r="C171" s="227"/>
      <c r="D171" s="228" t="s">
        <v>122</v>
      </c>
      <c r="E171" s="229" t="s">
        <v>1</v>
      </c>
      <c r="F171" s="230" t="s">
        <v>214</v>
      </c>
      <c r="G171" s="227"/>
      <c r="H171" s="231">
        <v>237.72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122</v>
      </c>
      <c r="AU171" s="237" t="s">
        <v>81</v>
      </c>
      <c r="AV171" s="13" t="s">
        <v>81</v>
      </c>
      <c r="AW171" s="13" t="s">
        <v>31</v>
      </c>
      <c r="AX171" s="13" t="s">
        <v>74</v>
      </c>
      <c r="AY171" s="237" t="s">
        <v>113</v>
      </c>
    </row>
    <row r="172" spans="1:51" s="13" customFormat="1" ht="12">
      <c r="A172" s="13"/>
      <c r="B172" s="226"/>
      <c r="C172" s="227"/>
      <c r="D172" s="228" t="s">
        <v>122</v>
      </c>
      <c r="E172" s="229" t="s">
        <v>1</v>
      </c>
      <c r="F172" s="230" t="s">
        <v>215</v>
      </c>
      <c r="G172" s="227"/>
      <c r="H172" s="231">
        <v>187.85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7" t="s">
        <v>122</v>
      </c>
      <c r="AU172" s="237" t="s">
        <v>81</v>
      </c>
      <c r="AV172" s="13" t="s">
        <v>81</v>
      </c>
      <c r="AW172" s="13" t="s">
        <v>31</v>
      </c>
      <c r="AX172" s="13" t="s">
        <v>74</v>
      </c>
      <c r="AY172" s="237" t="s">
        <v>113</v>
      </c>
    </row>
    <row r="173" spans="1:51" s="14" customFormat="1" ht="12">
      <c r="A173" s="14"/>
      <c r="B173" s="249"/>
      <c r="C173" s="250"/>
      <c r="D173" s="228" t="s">
        <v>122</v>
      </c>
      <c r="E173" s="251" t="s">
        <v>1</v>
      </c>
      <c r="F173" s="252" t="s">
        <v>216</v>
      </c>
      <c r="G173" s="250"/>
      <c r="H173" s="253">
        <v>966.0600000000001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9" t="s">
        <v>122</v>
      </c>
      <c r="AU173" s="259" t="s">
        <v>81</v>
      </c>
      <c r="AV173" s="14" t="s">
        <v>120</v>
      </c>
      <c r="AW173" s="14" t="s">
        <v>31</v>
      </c>
      <c r="AX173" s="14" t="s">
        <v>79</v>
      </c>
      <c r="AY173" s="259" t="s">
        <v>113</v>
      </c>
    </row>
    <row r="174" spans="1:65" s="2" customFormat="1" ht="16.5" customHeight="1">
      <c r="A174" s="38"/>
      <c r="B174" s="39"/>
      <c r="C174" s="238" t="s">
        <v>224</v>
      </c>
      <c r="D174" s="238" t="s">
        <v>178</v>
      </c>
      <c r="E174" s="239" t="s">
        <v>225</v>
      </c>
      <c r="F174" s="240" t="s">
        <v>226</v>
      </c>
      <c r="G174" s="241" t="s">
        <v>119</v>
      </c>
      <c r="H174" s="242">
        <v>1062.666</v>
      </c>
      <c r="I174" s="243"/>
      <c r="J174" s="244">
        <f>ROUND(I174*H174,2)</f>
        <v>0</v>
      </c>
      <c r="K174" s="245"/>
      <c r="L174" s="246"/>
      <c r="M174" s="247" t="s">
        <v>1</v>
      </c>
      <c r="N174" s="248" t="s">
        <v>39</v>
      </c>
      <c r="O174" s="91"/>
      <c r="P174" s="222">
        <f>O174*H174</f>
        <v>0</v>
      </c>
      <c r="Q174" s="222">
        <v>0.00283</v>
      </c>
      <c r="R174" s="222">
        <f>Q174*H174</f>
        <v>3.00734478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181</v>
      </c>
      <c r="AT174" s="224" t="s">
        <v>178</v>
      </c>
      <c r="AU174" s="224" t="s">
        <v>81</v>
      </c>
      <c r="AY174" s="17" t="s">
        <v>113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79</v>
      </c>
      <c r="BK174" s="225">
        <f>ROUND(I174*H174,2)</f>
        <v>0</v>
      </c>
      <c r="BL174" s="17" t="s">
        <v>164</v>
      </c>
      <c r="BM174" s="224" t="s">
        <v>227</v>
      </c>
    </row>
    <row r="175" spans="1:51" s="13" customFormat="1" ht="12">
      <c r="A175" s="13"/>
      <c r="B175" s="226"/>
      <c r="C175" s="227"/>
      <c r="D175" s="228" t="s">
        <v>122</v>
      </c>
      <c r="E175" s="227"/>
      <c r="F175" s="230" t="s">
        <v>228</v>
      </c>
      <c r="G175" s="227"/>
      <c r="H175" s="231">
        <v>1062.666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122</v>
      </c>
      <c r="AU175" s="237" t="s">
        <v>81</v>
      </c>
      <c r="AV175" s="13" t="s">
        <v>81</v>
      </c>
      <c r="AW175" s="13" t="s">
        <v>4</v>
      </c>
      <c r="AX175" s="13" t="s">
        <v>79</v>
      </c>
      <c r="AY175" s="237" t="s">
        <v>113</v>
      </c>
    </row>
    <row r="176" spans="1:65" s="2" customFormat="1" ht="24.15" customHeight="1">
      <c r="A176" s="38"/>
      <c r="B176" s="39"/>
      <c r="C176" s="212" t="s">
        <v>229</v>
      </c>
      <c r="D176" s="212" t="s">
        <v>116</v>
      </c>
      <c r="E176" s="213" t="s">
        <v>230</v>
      </c>
      <c r="F176" s="214" t="s">
        <v>231</v>
      </c>
      <c r="G176" s="215" t="s">
        <v>144</v>
      </c>
      <c r="H176" s="216">
        <v>7.693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39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164</v>
      </c>
      <c r="AT176" s="224" t="s">
        <v>116</v>
      </c>
      <c r="AU176" s="224" t="s">
        <v>81</v>
      </c>
      <c r="AY176" s="17" t="s">
        <v>113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79</v>
      </c>
      <c r="BK176" s="225">
        <f>ROUND(I176*H176,2)</f>
        <v>0</v>
      </c>
      <c r="BL176" s="17" t="s">
        <v>164</v>
      </c>
      <c r="BM176" s="224" t="s">
        <v>232</v>
      </c>
    </row>
    <row r="177" spans="1:63" s="12" customFormat="1" ht="22.8" customHeight="1">
      <c r="A177" s="12"/>
      <c r="B177" s="196"/>
      <c r="C177" s="197"/>
      <c r="D177" s="198" t="s">
        <v>73</v>
      </c>
      <c r="E177" s="210" t="s">
        <v>233</v>
      </c>
      <c r="F177" s="210" t="s">
        <v>234</v>
      </c>
      <c r="G177" s="197"/>
      <c r="H177" s="197"/>
      <c r="I177" s="200"/>
      <c r="J177" s="211">
        <f>BK177</f>
        <v>0</v>
      </c>
      <c r="K177" s="197"/>
      <c r="L177" s="202"/>
      <c r="M177" s="203"/>
      <c r="N177" s="204"/>
      <c r="O177" s="204"/>
      <c r="P177" s="205">
        <f>SUM(P178:P188)</f>
        <v>0</v>
      </c>
      <c r="Q177" s="204"/>
      <c r="R177" s="205">
        <f>SUM(R178:R188)</f>
        <v>0.023850000000000003</v>
      </c>
      <c r="S177" s="204"/>
      <c r="T177" s="206">
        <f>SUM(T178:T188)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7" t="s">
        <v>81</v>
      </c>
      <c r="AT177" s="208" t="s">
        <v>73</v>
      </c>
      <c r="AU177" s="208" t="s">
        <v>79</v>
      </c>
      <c r="AY177" s="207" t="s">
        <v>113</v>
      </c>
      <c r="BK177" s="209">
        <f>SUM(BK178:BK188)</f>
        <v>0</v>
      </c>
    </row>
    <row r="178" spans="1:65" s="2" customFormat="1" ht="16.5" customHeight="1">
      <c r="A178" s="38"/>
      <c r="B178" s="39"/>
      <c r="C178" s="212" t="s">
        <v>235</v>
      </c>
      <c r="D178" s="212" t="s">
        <v>116</v>
      </c>
      <c r="E178" s="213" t="s">
        <v>236</v>
      </c>
      <c r="F178" s="214" t="s">
        <v>237</v>
      </c>
      <c r="G178" s="215" t="s">
        <v>119</v>
      </c>
      <c r="H178" s="216">
        <v>159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39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164</v>
      </c>
      <c r="AT178" s="224" t="s">
        <v>116</v>
      </c>
      <c r="AU178" s="224" t="s">
        <v>81</v>
      </c>
      <c r="AY178" s="17" t="s">
        <v>113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79</v>
      </c>
      <c r="BK178" s="225">
        <f>ROUND(I178*H178,2)</f>
        <v>0</v>
      </c>
      <c r="BL178" s="17" t="s">
        <v>164</v>
      </c>
      <c r="BM178" s="224" t="s">
        <v>238</v>
      </c>
    </row>
    <row r="179" spans="1:51" s="15" customFormat="1" ht="12">
      <c r="A179" s="15"/>
      <c r="B179" s="260"/>
      <c r="C179" s="261"/>
      <c r="D179" s="228" t="s">
        <v>122</v>
      </c>
      <c r="E179" s="262" t="s">
        <v>1</v>
      </c>
      <c r="F179" s="263" t="s">
        <v>239</v>
      </c>
      <c r="G179" s="261"/>
      <c r="H179" s="262" t="s">
        <v>1</v>
      </c>
      <c r="I179" s="264"/>
      <c r="J179" s="261"/>
      <c r="K179" s="261"/>
      <c r="L179" s="265"/>
      <c r="M179" s="266"/>
      <c r="N179" s="267"/>
      <c r="O179" s="267"/>
      <c r="P179" s="267"/>
      <c r="Q179" s="267"/>
      <c r="R179" s="267"/>
      <c r="S179" s="267"/>
      <c r="T179" s="268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9" t="s">
        <v>122</v>
      </c>
      <c r="AU179" s="269" t="s">
        <v>81</v>
      </c>
      <c r="AV179" s="15" t="s">
        <v>79</v>
      </c>
      <c r="AW179" s="15" t="s">
        <v>31</v>
      </c>
      <c r="AX179" s="15" t="s">
        <v>74</v>
      </c>
      <c r="AY179" s="269" t="s">
        <v>113</v>
      </c>
    </row>
    <row r="180" spans="1:51" s="13" customFormat="1" ht="12">
      <c r="A180" s="13"/>
      <c r="B180" s="226"/>
      <c r="C180" s="227"/>
      <c r="D180" s="228" t="s">
        <v>122</v>
      </c>
      <c r="E180" s="229" t="s">
        <v>1</v>
      </c>
      <c r="F180" s="230" t="s">
        <v>240</v>
      </c>
      <c r="G180" s="227"/>
      <c r="H180" s="231">
        <v>19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7" t="s">
        <v>122</v>
      </c>
      <c r="AU180" s="237" t="s">
        <v>81</v>
      </c>
      <c r="AV180" s="13" t="s">
        <v>81</v>
      </c>
      <c r="AW180" s="13" t="s">
        <v>31</v>
      </c>
      <c r="AX180" s="13" t="s">
        <v>74</v>
      </c>
      <c r="AY180" s="237" t="s">
        <v>113</v>
      </c>
    </row>
    <row r="181" spans="1:51" s="13" customFormat="1" ht="12">
      <c r="A181" s="13"/>
      <c r="B181" s="226"/>
      <c r="C181" s="227"/>
      <c r="D181" s="228" t="s">
        <v>122</v>
      </c>
      <c r="E181" s="229" t="s">
        <v>1</v>
      </c>
      <c r="F181" s="230" t="s">
        <v>241</v>
      </c>
      <c r="G181" s="227"/>
      <c r="H181" s="231">
        <v>33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7" t="s">
        <v>122</v>
      </c>
      <c r="AU181" s="237" t="s">
        <v>81</v>
      </c>
      <c r="AV181" s="13" t="s">
        <v>81</v>
      </c>
      <c r="AW181" s="13" t="s">
        <v>31</v>
      </c>
      <c r="AX181" s="13" t="s">
        <v>74</v>
      </c>
      <c r="AY181" s="237" t="s">
        <v>113</v>
      </c>
    </row>
    <row r="182" spans="1:51" s="13" customFormat="1" ht="12">
      <c r="A182" s="13"/>
      <c r="B182" s="226"/>
      <c r="C182" s="227"/>
      <c r="D182" s="228" t="s">
        <v>122</v>
      </c>
      <c r="E182" s="229" t="s">
        <v>1</v>
      </c>
      <c r="F182" s="230" t="s">
        <v>242</v>
      </c>
      <c r="G182" s="227"/>
      <c r="H182" s="231">
        <v>32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122</v>
      </c>
      <c r="AU182" s="237" t="s">
        <v>81</v>
      </c>
      <c r="AV182" s="13" t="s">
        <v>81</v>
      </c>
      <c r="AW182" s="13" t="s">
        <v>31</v>
      </c>
      <c r="AX182" s="13" t="s">
        <v>74</v>
      </c>
      <c r="AY182" s="237" t="s">
        <v>113</v>
      </c>
    </row>
    <row r="183" spans="1:51" s="13" customFormat="1" ht="12">
      <c r="A183" s="13"/>
      <c r="B183" s="226"/>
      <c r="C183" s="227"/>
      <c r="D183" s="228" t="s">
        <v>122</v>
      </c>
      <c r="E183" s="229" t="s">
        <v>1</v>
      </c>
      <c r="F183" s="230" t="s">
        <v>243</v>
      </c>
      <c r="G183" s="227"/>
      <c r="H183" s="231">
        <v>37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122</v>
      </c>
      <c r="AU183" s="237" t="s">
        <v>81</v>
      </c>
      <c r="AV183" s="13" t="s">
        <v>81</v>
      </c>
      <c r="AW183" s="13" t="s">
        <v>31</v>
      </c>
      <c r="AX183" s="13" t="s">
        <v>74</v>
      </c>
      <c r="AY183" s="237" t="s">
        <v>113</v>
      </c>
    </row>
    <row r="184" spans="1:51" s="13" customFormat="1" ht="12">
      <c r="A184" s="13"/>
      <c r="B184" s="226"/>
      <c r="C184" s="227"/>
      <c r="D184" s="228" t="s">
        <v>122</v>
      </c>
      <c r="E184" s="229" t="s">
        <v>1</v>
      </c>
      <c r="F184" s="230" t="s">
        <v>244</v>
      </c>
      <c r="G184" s="227"/>
      <c r="H184" s="231">
        <v>38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122</v>
      </c>
      <c r="AU184" s="237" t="s">
        <v>81</v>
      </c>
      <c r="AV184" s="13" t="s">
        <v>81</v>
      </c>
      <c r="AW184" s="13" t="s">
        <v>31</v>
      </c>
      <c r="AX184" s="13" t="s">
        <v>74</v>
      </c>
      <c r="AY184" s="237" t="s">
        <v>113</v>
      </c>
    </row>
    <row r="185" spans="1:51" s="14" customFormat="1" ht="12">
      <c r="A185" s="14"/>
      <c r="B185" s="249"/>
      <c r="C185" s="250"/>
      <c r="D185" s="228" t="s">
        <v>122</v>
      </c>
      <c r="E185" s="251" t="s">
        <v>1</v>
      </c>
      <c r="F185" s="252" t="s">
        <v>216</v>
      </c>
      <c r="G185" s="250"/>
      <c r="H185" s="253">
        <v>159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9" t="s">
        <v>122</v>
      </c>
      <c r="AU185" s="259" t="s">
        <v>81</v>
      </c>
      <c r="AV185" s="14" t="s">
        <v>120</v>
      </c>
      <c r="AW185" s="14" t="s">
        <v>31</v>
      </c>
      <c r="AX185" s="14" t="s">
        <v>79</v>
      </c>
      <c r="AY185" s="259" t="s">
        <v>113</v>
      </c>
    </row>
    <row r="186" spans="1:65" s="2" customFormat="1" ht="16.5" customHeight="1">
      <c r="A186" s="38"/>
      <c r="B186" s="39"/>
      <c r="C186" s="238" t="s">
        <v>245</v>
      </c>
      <c r="D186" s="238" t="s">
        <v>178</v>
      </c>
      <c r="E186" s="239" t="s">
        <v>246</v>
      </c>
      <c r="F186" s="240" t="s">
        <v>247</v>
      </c>
      <c r="G186" s="241" t="s">
        <v>248</v>
      </c>
      <c r="H186" s="242">
        <v>23.85</v>
      </c>
      <c r="I186" s="243"/>
      <c r="J186" s="244">
        <f>ROUND(I186*H186,2)</f>
        <v>0</v>
      </c>
      <c r="K186" s="245"/>
      <c r="L186" s="246"/>
      <c r="M186" s="247" t="s">
        <v>1</v>
      </c>
      <c r="N186" s="248" t="s">
        <v>39</v>
      </c>
      <c r="O186" s="91"/>
      <c r="P186" s="222">
        <f>O186*H186</f>
        <v>0</v>
      </c>
      <c r="Q186" s="222">
        <v>0.001</v>
      </c>
      <c r="R186" s="222">
        <f>Q186*H186</f>
        <v>0.023850000000000003</v>
      </c>
      <c r="S186" s="222">
        <v>0</v>
      </c>
      <c r="T186" s="22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181</v>
      </c>
      <c r="AT186" s="224" t="s">
        <v>178</v>
      </c>
      <c r="AU186" s="224" t="s">
        <v>81</v>
      </c>
      <c r="AY186" s="17" t="s">
        <v>113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79</v>
      </c>
      <c r="BK186" s="225">
        <f>ROUND(I186*H186,2)</f>
        <v>0</v>
      </c>
      <c r="BL186" s="17" t="s">
        <v>164</v>
      </c>
      <c r="BM186" s="224" t="s">
        <v>249</v>
      </c>
    </row>
    <row r="187" spans="1:47" s="2" customFormat="1" ht="12">
      <c r="A187" s="38"/>
      <c r="B187" s="39"/>
      <c r="C187" s="40"/>
      <c r="D187" s="228" t="s">
        <v>250</v>
      </c>
      <c r="E187" s="40"/>
      <c r="F187" s="270" t="s">
        <v>251</v>
      </c>
      <c r="G187" s="40"/>
      <c r="H187" s="40"/>
      <c r="I187" s="271"/>
      <c r="J187" s="40"/>
      <c r="K187" s="40"/>
      <c r="L187" s="44"/>
      <c r="M187" s="272"/>
      <c r="N187" s="273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250</v>
      </c>
      <c r="AU187" s="17" t="s">
        <v>81</v>
      </c>
    </row>
    <row r="188" spans="1:51" s="13" customFormat="1" ht="12">
      <c r="A188" s="13"/>
      <c r="B188" s="226"/>
      <c r="C188" s="227"/>
      <c r="D188" s="228" t="s">
        <v>122</v>
      </c>
      <c r="E188" s="227"/>
      <c r="F188" s="230" t="s">
        <v>252</v>
      </c>
      <c r="G188" s="227"/>
      <c r="H188" s="231">
        <v>23.85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122</v>
      </c>
      <c r="AU188" s="237" t="s">
        <v>81</v>
      </c>
      <c r="AV188" s="13" t="s">
        <v>81</v>
      </c>
      <c r="AW188" s="13" t="s">
        <v>4</v>
      </c>
      <c r="AX188" s="13" t="s">
        <v>79</v>
      </c>
      <c r="AY188" s="237" t="s">
        <v>113</v>
      </c>
    </row>
    <row r="189" spans="1:63" s="12" customFormat="1" ht="22.8" customHeight="1">
      <c r="A189" s="12"/>
      <c r="B189" s="196"/>
      <c r="C189" s="197"/>
      <c r="D189" s="198" t="s">
        <v>73</v>
      </c>
      <c r="E189" s="210" t="s">
        <v>253</v>
      </c>
      <c r="F189" s="210" t="s">
        <v>254</v>
      </c>
      <c r="G189" s="197"/>
      <c r="H189" s="197"/>
      <c r="I189" s="200"/>
      <c r="J189" s="211">
        <f>BK189</f>
        <v>0</v>
      </c>
      <c r="K189" s="197"/>
      <c r="L189" s="202"/>
      <c r="M189" s="203"/>
      <c r="N189" s="204"/>
      <c r="O189" s="204"/>
      <c r="P189" s="205">
        <f>SUM(P190:P191)</f>
        <v>0</v>
      </c>
      <c r="Q189" s="204"/>
      <c r="R189" s="205">
        <f>SUM(R190:R191)</f>
        <v>0.82768</v>
      </c>
      <c r="S189" s="204"/>
      <c r="T189" s="206">
        <f>SUM(T190:T191)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7" t="s">
        <v>81</v>
      </c>
      <c r="AT189" s="208" t="s">
        <v>73</v>
      </c>
      <c r="AU189" s="208" t="s">
        <v>79</v>
      </c>
      <c r="AY189" s="207" t="s">
        <v>113</v>
      </c>
      <c r="BK189" s="209">
        <f>SUM(BK190:BK191)</f>
        <v>0</v>
      </c>
    </row>
    <row r="190" spans="1:65" s="2" customFormat="1" ht="24.15" customHeight="1">
      <c r="A190" s="38"/>
      <c r="B190" s="39"/>
      <c r="C190" s="212" t="s">
        <v>255</v>
      </c>
      <c r="D190" s="212" t="s">
        <v>116</v>
      </c>
      <c r="E190" s="213" t="s">
        <v>256</v>
      </c>
      <c r="F190" s="214" t="s">
        <v>257</v>
      </c>
      <c r="G190" s="215" t="s">
        <v>119</v>
      </c>
      <c r="H190" s="216">
        <v>5912</v>
      </c>
      <c r="I190" s="217"/>
      <c r="J190" s="218">
        <f>ROUND(I190*H190,2)</f>
        <v>0</v>
      </c>
      <c r="K190" s="219"/>
      <c r="L190" s="44"/>
      <c r="M190" s="220" t="s">
        <v>1</v>
      </c>
      <c r="N190" s="221" t="s">
        <v>39</v>
      </c>
      <c r="O190" s="91"/>
      <c r="P190" s="222">
        <f>O190*H190</f>
        <v>0</v>
      </c>
      <c r="Q190" s="222">
        <v>0.00014</v>
      </c>
      <c r="R190" s="222">
        <f>Q190*H190</f>
        <v>0.82768</v>
      </c>
      <c r="S190" s="222">
        <v>0</v>
      </c>
      <c r="T190" s="22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4" t="s">
        <v>164</v>
      </c>
      <c r="AT190" s="224" t="s">
        <v>116</v>
      </c>
      <c r="AU190" s="224" t="s">
        <v>81</v>
      </c>
      <c r="AY190" s="17" t="s">
        <v>113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7" t="s">
        <v>79</v>
      </c>
      <c r="BK190" s="225">
        <f>ROUND(I190*H190,2)</f>
        <v>0</v>
      </c>
      <c r="BL190" s="17" t="s">
        <v>164</v>
      </c>
      <c r="BM190" s="224" t="s">
        <v>258</v>
      </c>
    </row>
    <row r="191" spans="1:51" s="13" customFormat="1" ht="12">
      <c r="A191" s="13"/>
      <c r="B191" s="226"/>
      <c r="C191" s="227"/>
      <c r="D191" s="228" t="s">
        <v>122</v>
      </c>
      <c r="E191" s="229" t="s">
        <v>1</v>
      </c>
      <c r="F191" s="230" t="s">
        <v>259</v>
      </c>
      <c r="G191" s="227"/>
      <c r="H191" s="231">
        <v>5912</v>
      </c>
      <c r="I191" s="232"/>
      <c r="J191" s="227"/>
      <c r="K191" s="227"/>
      <c r="L191" s="233"/>
      <c r="M191" s="274"/>
      <c r="N191" s="275"/>
      <c r="O191" s="275"/>
      <c r="P191" s="275"/>
      <c r="Q191" s="275"/>
      <c r="R191" s="275"/>
      <c r="S191" s="275"/>
      <c r="T191" s="27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122</v>
      </c>
      <c r="AU191" s="237" t="s">
        <v>81</v>
      </c>
      <c r="AV191" s="13" t="s">
        <v>81</v>
      </c>
      <c r="AW191" s="13" t="s">
        <v>31</v>
      </c>
      <c r="AX191" s="13" t="s">
        <v>79</v>
      </c>
      <c r="AY191" s="237" t="s">
        <v>113</v>
      </c>
    </row>
    <row r="192" spans="1:31" s="2" customFormat="1" ht="6.95" customHeight="1">
      <c r="A192" s="38"/>
      <c r="B192" s="66"/>
      <c r="C192" s="67"/>
      <c r="D192" s="67"/>
      <c r="E192" s="67"/>
      <c r="F192" s="67"/>
      <c r="G192" s="67"/>
      <c r="H192" s="67"/>
      <c r="I192" s="67"/>
      <c r="J192" s="67"/>
      <c r="K192" s="67"/>
      <c r="L192" s="44"/>
      <c r="M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</row>
  </sheetData>
  <sheetProtection password="EC50" sheet="1" objects="1" scenarios="1" formatColumns="0" formatRows="0" autoFilter="0"/>
  <autoFilter ref="C121:K191"/>
  <mergeCells count="6">
    <mergeCell ref="E7:H7"/>
    <mergeCell ref="E16:H16"/>
    <mergeCell ref="E25:H25"/>
    <mergeCell ref="E85:H85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ales.pinc</dc:creator>
  <cp:keywords/>
  <dc:description/>
  <cp:lastModifiedBy>ales.pinc</cp:lastModifiedBy>
  <dcterms:created xsi:type="dcterms:W3CDTF">2024-04-15T09:22:56Z</dcterms:created>
  <dcterms:modified xsi:type="dcterms:W3CDTF">2024-04-15T09:23:00Z</dcterms:modified>
  <cp:category/>
  <cp:version/>
  <cp:contentType/>
  <cp:contentStatus/>
</cp:coreProperties>
</file>