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KCE - veřejné zakázky\přístupnost v areálu TUL\PD\Rozpočty\"/>
    </mc:Choice>
  </mc:AlternateContent>
  <bookViews>
    <workbookView xWindow="0" yWindow="0" windowWidth="28800" windowHeight="11115" activeTab="1"/>
  </bookViews>
  <sheets>
    <sheet name="Rekapitulace stavby" sheetId="1" r:id="rId1"/>
    <sheet name="3.1 - Stavební úpravy toa..." sheetId="2" r:id="rId2"/>
    <sheet name="Seznam figur" sheetId="3" r:id="rId3"/>
    <sheet name="Pokyny pro vyplnění" sheetId="4" r:id="rId4"/>
  </sheets>
  <definedNames>
    <definedName name="_xlnm._FilterDatabase" localSheetId="1" hidden="1">'3.1 - Stavební úpravy toa...'!$C$94:$K$384</definedName>
    <definedName name="_xlnm.Print_Titles" localSheetId="1">'3.1 - Stavební úpravy toa...'!$94:$94</definedName>
    <definedName name="_xlnm.Print_Titles" localSheetId="0">'Rekapitulace stavby'!$52:$52</definedName>
    <definedName name="_xlnm.Print_Titles" localSheetId="2">'Seznam figur'!$9:$9</definedName>
    <definedName name="_xlnm.Print_Area" localSheetId="1">'3.1 - Stavební úpravy toa...'!$C$4:$J$39,'3.1 - Stavební úpravy toa...'!$C$45:$J$76,'3.1 - Stavební úpravy toa...'!$C$82:$K$384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2">'Seznam figur'!$C$4:$G$59</definedName>
  </definedNames>
  <calcPr calcId="162913"/>
</workbook>
</file>

<file path=xl/calcChain.xml><?xml version="1.0" encoding="utf-8"?>
<calcChain xmlns="http://schemas.openxmlformats.org/spreadsheetml/2006/main">
  <c r="D7" i="3" l="1"/>
  <c r="J37" i="2"/>
  <c r="J36" i="2"/>
  <c r="AY55" i="1"/>
  <c r="J35" i="2"/>
  <c r="AX55" i="1" s="1"/>
  <c r="BI384" i="2"/>
  <c r="BH384" i="2"/>
  <c r="BG384" i="2"/>
  <c r="BF384" i="2"/>
  <c r="T384" i="2"/>
  <c r="T383" i="2"/>
  <c r="R384" i="2"/>
  <c r="R383" i="2" s="1"/>
  <c r="P384" i="2"/>
  <c r="P383" i="2"/>
  <c r="BI371" i="2"/>
  <c r="BH371" i="2"/>
  <c r="BG371" i="2"/>
  <c r="BF371" i="2"/>
  <c r="T371" i="2"/>
  <c r="R371" i="2"/>
  <c r="P371" i="2"/>
  <c r="BI363" i="2"/>
  <c r="BH363" i="2"/>
  <c r="BG363" i="2"/>
  <c r="BF363" i="2"/>
  <c r="T363" i="2"/>
  <c r="R363" i="2"/>
  <c r="P363" i="2"/>
  <c r="BI357" i="2"/>
  <c r="BH357" i="2"/>
  <c r="BG357" i="2"/>
  <c r="BF357" i="2"/>
  <c r="T357" i="2"/>
  <c r="R357" i="2"/>
  <c r="P357" i="2"/>
  <c r="BI354" i="2"/>
  <c r="BH354" i="2"/>
  <c r="BG354" i="2"/>
  <c r="BF354" i="2"/>
  <c r="T354" i="2"/>
  <c r="R354" i="2"/>
  <c r="P354" i="2"/>
  <c r="BI351" i="2"/>
  <c r="BH351" i="2"/>
  <c r="BG351" i="2"/>
  <c r="BF351" i="2"/>
  <c r="T351" i="2"/>
  <c r="R351" i="2"/>
  <c r="P351" i="2"/>
  <c r="BI348" i="2"/>
  <c r="BH348" i="2"/>
  <c r="BG348" i="2"/>
  <c r="BF348" i="2"/>
  <c r="T348" i="2"/>
  <c r="R348" i="2"/>
  <c r="P348" i="2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3" i="2"/>
  <c r="BH333" i="2"/>
  <c r="BG333" i="2"/>
  <c r="BF333" i="2"/>
  <c r="T333" i="2"/>
  <c r="R333" i="2"/>
  <c r="P333" i="2"/>
  <c r="BI328" i="2"/>
  <c r="BH328" i="2"/>
  <c r="BG328" i="2"/>
  <c r="BF328" i="2"/>
  <c r="T328" i="2"/>
  <c r="R328" i="2"/>
  <c r="P328" i="2"/>
  <c r="BI324" i="2"/>
  <c r="BH324" i="2"/>
  <c r="BG324" i="2"/>
  <c r="BF324" i="2"/>
  <c r="T324" i="2"/>
  <c r="R324" i="2"/>
  <c r="P324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T183" i="2"/>
  <c r="R184" i="2"/>
  <c r="R183" i="2"/>
  <c r="P184" i="2"/>
  <c r="P183" i="2"/>
  <c r="BI180" i="2"/>
  <c r="BH180" i="2"/>
  <c r="BG180" i="2"/>
  <c r="BF180" i="2"/>
  <c r="T180" i="2"/>
  <c r="T179" i="2"/>
  <c r="R180" i="2"/>
  <c r="R179" i="2"/>
  <c r="P180" i="2"/>
  <c r="P179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21" i="2"/>
  <c r="BH121" i="2"/>
  <c r="BG121" i="2"/>
  <c r="BF121" i="2"/>
  <c r="T121" i="2"/>
  <c r="R121" i="2"/>
  <c r="P121" i="2"/>
  <c r="BI116" i="2"/>
  <c r="BH116" i="2"/>
  <c r="BG116" i="2"/>
  <c r="BF116" i="2"/>
  <c r="T116" i="2"/>
  <c r="R116" i="2"/>
  <c r="P116" i="2"/>
  <c r="BI108" i="2"/>
  <c r="BH108" i="2"/>
  <c r="BG108" i="2"/>
  <c r="BF108" i="2"/>
  <c r="T108" i="2"/>
  <c r="R108" i="2"/>
  <c r="P108" i="2"/>
  <c r="BI104" i="2"/>
  <c r="BH104" i="2"/>
  <c r="BG104" i="2"/>
  <c r="BF104" i="2"/>
  <c r="T104" i="2"/>
  <c r="R104" i="2"/>
  <c r="P104" i="2"/>
  <c r="BI98" i="2"/>
  <c r="BH98" i="2"/>
  <c r="BG98" i="2"/>
  <c r="BF98" i="2"/>
  <c r="T98" i="2"/>
  <c r="R98" i="2"/>
  <c r="P98" i="2"/>
  <c r="J92" i="2"/>
  <c r="J91" i="2"/>
  <c r="F91" i="2"/>
  <c r="F89" i="2"/>
  <c r="E87" i="2"/>
  <c r="J55" i="2"/>
  <c r="J54" i="2"/>
  <c r="F54" i="2"/>
  <c r="F52" i="2"/>
  <c r="E50" i="2"/>
  <c r="J18" i="2"/>
  <c r="E18" i="2"/>
  <c r="F92" i="2" s="1"/>
  <c r="J17" i="2"/>
  <c r="J12" i="2"/>
  <c r="J89" i="2"/>
  <c r="E7" i="2"/>
  <c r="E85" i="2"/>
  <c r="L50" i="1"/>
  <c r="AM50" i="1"/>
  <c r="AM49" i="1"/>
  <c r="L49" i="1"/>
  <c r="AM47" i="1"/>
  <c r="L47" i="1"/>
  <c r="L45" i="1"/>
  <c r="L44" i="1"/>
  <c r="BK256" i="2"/>
  <c r="BK202" i="2"/>
  <c r="J351" i="2"/>
  <c r="J271" i="2"/>
  <c r="J371" i="2"/>
  <c r="J268" i="2"/>
  <c r="BK363" i="2"/>
  <c r="J159" i="2"/>
  <c r="J211" i="2"/>
  <c r="J333" i="2"/>
  <c r="J262" i="2"/>
  <c r="J303" i="2"/>
  <c r="BK241" i="2"/>
  <c r="J108" i="2"/>
  <c r="J126" i="2"/>
  <c r="BK259" i="2"/>
  <c r="BK371" i="2"/>
  <c r="J121" i="2"/>
  <c r="BK274" i="2"/>
  <c r="J134" i="2"/>
  <c r="BK126" i="2"/>
  <c r="J147" i="2"/>
  <c r="BK134" i="2"/>
  <c r="BK324" i="2"/>
  <c r="J312" i="2"/>
  <c r="J354" i="2"/>
  <c r="BK215" i="2"/>
  <c r="BK251" i="2"/>
  <c r="BK354" i="2"/>
  <c r="BK147" i="2"/>
  <c r="BK180" i="2"/>
  <c r="J143" i="2"/>
  <c r="J324" i="2"/>
  <c r="J215" i="2"/>
  <c r="BK265" i="2"/>
  <c r="J384" i="2"/>
  <c r="BK286" i="2"/>
  <c r="BK152" i="2"/>
  <c r="J130" i="2"/>
  <c r="J306" i="2"/>
  <c r="J163" i="2"/>
  <c r="BK328" i="2"/>
  <c r="J274" i="2"/>
  <c r="BK199" i="2"/>
  <c r="BK298" i="2"/>
  <c r="J241" i="2"/>
  <c r="J290" i="2"/>
  <c r="J277" i="2"/>
  <c r="J192" i="2"/>
  <c r="BK98" i="2"/>
  <c r="AS54" i="1"/>
  <c r="J286" i="2"/>
  <c r="J319" i="2"/>
  <c r="J224" i="2"/>
  <c r="BK315" i="2"/>
  <c r="BK384" i="2"/>
  <c r="J348" i="2"/>
  <c r="J152" i="2"/>
  <c r="BK175" i="2"/>
  <c r="BK312" i="2"/>
  <c r="J180" i="2"/>
  <c r="J171" i="2"/>
  <c r="BK155" i="2"/>
  <c r="BK271" i="2"/>
  <c r="BK294" i="2"/>
  <c r="BK167" i="2"/>
  <c r="BK108" i="2"/>
  <c r="J357" i="2"/>
  <c r="J139" i="2"/>
  <c r="BK351" i="2"/>
  <c r="J206" i="2"/>
  <c r="BK184" i="2"/>
  <c r="J167" i="2"/>
  <c r="BK290" i="2"/>
  <c r="BK211" i="2"/>
  <c r="J188" i="2"/>
  <c r="J155" i="2"/>
  <c r="BK188" i="2"/>
  <c r="BK319" i="2"/>
  <c r="BK159" i="2"/>
  <c r="BK139" i="2"/>
  <c r="BK248" i="2"/>
  <c r="BK163" i="2"/>
  <c r="BK121" i="2"/>
  <c r="J294" i="2"/>
  <c r="BK143" i="2"/>
  <c r="J175" i="2"/>
  <c r="BK268" i="2"/>
  <c r="BK303" i="2"/>
  <c r="BK280" i="2"/>
  <c r="J315" i="2"/>
  <c r="J237" i="2"/>
  <c r="J245" i="2"/>
  <c r="BK104" i="2"/>
  <c r="J298" i="2"/>
  <c r="BK228" i="2"/>
  <c r="J199" i="2"/>
  <c r="J195" i="2"/>
  <c r="BK306" i="2"/>
  <c r="J202" i="2"/>
  <c r="BK237" i="2"/>
  <c r="BK130" i="2"/>
  <c r="BK277" i="2"/>
  <c r="BK283" i="2"/>
  <c r="J256" i="2"/>
  <c r="J251" i="2"/>
  <c r="BK192" i="2"/>
  <c r="J248" i="2"/>
  <c r="J280" i="2"/>
  <c r="BK220" i="2"/>
  <c r="J328" i="2"/>
  <c r="J309" i="2"/>
  <c r="BK171" i="2"/>
  <c r="BK333" i="2"/>
  <c r="BK309" i="2"/>
  <c r="J184" i="2"/>
  <c r="BK233" i="2"/>
  <c r="J220" i="2"/>
  <c r="J228" i="2"/>
  <c r="J259" i="2"/>
  <c r="J98" i="2"/>
  <c r="J104" i="2"/>
  <c r="BK348" i="2"/>
  <c r="BK206" i="2"/>
  <c r="BK339" i="2"/>
  <c r="BK357" i="2"/>
  <c r="J233" i="2"/>
  <c r="BK224" i="2"/>
  <c r="BK245" i="2"/>
  <c r="J265" i="2"/>
  <c r="J283" i="2"/>
  <c r="J363" i="2"/>
  <c r="J116" i="2"/>
  <c r="BK116" i="2"/>
  <c r="BK342" i="2"/>
  <c r="J339" i="2"/>
  <c r="J342" i="2"/>
  <c r="BK195" i="2"/>
  <c r="BK262" i="2"/>
  <c r="BK125" i="2" l="1"/>
  <c r="J125" i="2"/>
  <c r="J62" i="2" s="1"/>
  <c r="T198" i="2"/>
  <c r="T97" i="2"/>
  <c r="R187" i="2"/>
  <c r="BK250" i="2"/>
  <c r="J250" i="2"/>
  <c r="J70" i="2" s="1"/>
  <c r="P158" i="2"/>
  <c r="BK264" i="2"/>
  <c r="J264" i="2"/>
  <c r="J71" i="2" s="1"/>
  <c r="T125" i="2"/>
  <c r="P187" i="2"/>
  <c r="P264" i="2"/>
  <c r="R125" i="2"/>
  <c r="R264" i="2"/>
  <c r="P125" i="2"/>
  <c r="P205" i="2"/>
  <c r="T250" i="2"/>
  <c r="BK314" i="2"/>
  <c r="J314" i="2" s="1"/>
  <c r="J73" i="2" s="1"/>
  <c r="P97" i="2"/>
  <c r="R205" i="2"/>
  <c r="BK289" i="2"/>
  <c r="J289" i="2"/>
  <c r="J72" i="2" s="1"/>
  <c r="BK356" i="2"/>
  <c r="J356" i="2" s="1"/>
  <c r="J74" i="2" s="1"/>
  <c r="BK158" i="2"/>
  <c r="J158" i="2"/>
  <c r="J63" i="2" s="1"/>
  <c r="BK205" i="2"/>
  <c r="J205" i="2" s="1"/>
  <c r="J69" i="2" s="1"/>
  <c r="R250" i="2"/>
  <c r="R314" i="2"/>
  <c r="R97" i="2"/>
  <c r="BK198" i="2"/>
  <c r="J198" i="2" s="1"/>
  <c r="J68" i="2" s="1"/>
  <c r="P198" i="2"/>
  <c r="P250" i="2"/>
  <c r="R289" i="2"/>
  <c r="T314" i="2"/>
  <c r="T356" i="2"/>
  <c r="BK97" i="2"/>
  <c r="J97" i="2" s="1"/>
  <c r="J61" i="2" s="1"/>
  <c r="R158" i="2"/>
  <c r="BK187" i="2"/>
  <c r="J187" i="2" s="1"/>
  <c r="J67" i="2" s="1"/>
  <c r="T205" i="2"/>
  <c r="P289" i="2"/>
  <c r="T289" i="2"/>
  <c r="P356" i="2"/>
  <c r="T158" i="2"/>
  <c r="T187" i="2"/>
  <c r="R198" i="2"/>
  <c r="T264" i="2"/>
  <c r="P314" i="2"/>
  <c r="R356" i="2"/>
  <c r="BK179" i="2"/>
  <c r="J179" i="2"/>
  <c r="J64" i="2" s="1"/>
  <c r="BK383" i="2"/>
  <c r="J383" i="2" s="1"/>
  <c r="J75" i="2" s="1"/>
  <c r="BK183" i="2"/>
  <c r="J183" i="2"/>
  <c r="J66" i="2" s="1"/>
  <c r="BE192" i="2"/>
  <c r="BE245" i="2"/>
  <c r="BE130" i="2"/>
  <c r="BE268" i="2"/>
  <c r="J52" i="2"/>
  <c r="BE98" i="2"/>
  <c r="BE143" i="2"/>
  <c r="BE175" i="2"/>
  <c r="BE199" i="2"/>
  <c r="BE206" i="2"/>
  <c r="BE211" i="2"/>
  <c r="BE237" i="2"/>
  <c r="BE262" i="2"/>
  <c r="BE309" i="2"/>
  <c r="BE312" i="2"/>
  <c r="BE319" i="2"/>
  <c r="BE163" i="2"/>
  <c r="BE171" i="2"/>
  <c r="BE294" i="2"/>
  <c r="F55" i="2"/>
  <c r="BE104" i="2"/>
  <c r="BE152" i="2"/>
  <c r="BE224" i="2"/>
  <c r="BE256" i="2"/>
  <c r="BE271" i="2"/>
  <c r="BE121" i="2"/>
  <c r="BE180" i="2"/>
  <c r="BE248" i="2"/>
  <c r="BE265" i="2"/>
  <c r="BE290" i="2"/>
  <c r="BE126" i="2"/>
  <c r="BE159" i="2"/>
  <c r="BE241" i="2"/>
  <c r="BE251" i="2"/>
  <c r="BE259" i="2"/>
  <c r="BE283" i="2"/>
  <c r="BE306" i="2"/>
  <c r="BE274" i="2"/>
  <c r="BE116" i="2"/>
  <c r="BE155" i="2"/>
  <c r="BE215" i="2"/>
  <c r="BE233" i="2"/>
  <c r="BE303" i="2"/>
  <c r="BE339" i="2"/>
  <c r="E48" i="2"/>
  <c r="BE108" i="2"/>
  <c r="BE134" i="2"/>
  <c r="BE139" i="2"/>
  <c r="BE184" i="2"/>
  <c r="BE195" i="2"/>
  <c r="BE202" i="2"/>
  <c r="BE228" i="2"/>
  <c r="BE315" i="2"/>
  <c r="BE333" i="2"/>
  <c r="BE351" i="2"/>
  <c r="BE371" i="2"/>
  <c r="BE147" i="2"/>
  <c r="BE167" i="2"/>
  <c r="BE188" i="2"/>
  <c r="BE220" i="2"/>
  <c r="BE277" i="2"/>
  <c r="BE280" i="2"/>
  <c r="BE286" i="2"/>
  <c r="BE298" i="2"/>
  <c r="BE324" i="2"/>
  <c r="BE328" i="2"/>
  <c r="BE342" i="2"/>
  <c r="BE348" i="2"/>
  <c r="BE354" i="2"/>
  <c r="BE357" i="2"/>
  <c r="BE363" i="2"/>
  <c r="BE384" i="2"/>
  <c r="F36" i="2"/>
  <c r="BC55" i="1" s="1"/>
  <c r="BC54" i="1" s="1"/>
  <c r="W32" i="1" s="1"/>
  <c r="J34" i="2"/>
  <c r="AW55" i="1" s="1"/>
  <c r="F34" i="2"/>
  <c r="BA55" i="1" s="1"/>
  <c r="BA54" i="1" s="1"/>
  <c r="AW54" i="1" s="1"/>
  <c r="AK30" i="1" s="1"/>
  <c r="F37" i="2"/>
  <c r="BD55" i="1"/>
  <c r="BD54" i="1" s="1"/>
  <c r="W33" i="1" s="1"/>
  <c r="F35" i="2"/>
  <c r="BB55" i="1"/>
  <c r="BB54" i="1" s="1"/>
  <c r="W31" i="1" s="1"/>
  <c r="T182" i="2" l="1"/>
  <c r="P182" i="2"/>
  <c r="R182" i="2"/>
  <c r="R96" i="2"/>
  <c r="R95" i="2" s="1"/>
  <c r="P96" i="2"/>
  <c r="P95" i="2"/>
  <c r="AU55" i="1"/>
  <c r="AU54" i="1" s="1"/>
  <c r="T96" i="2"/>
  <c r="T95" i="2"/>
  <c r="BK182" i="2"/>
  <c r="J182" i="2"/>
  <c r="J65" i="2" s="1"/>
  <c r="BK96" i="2"/>
  <c r="J96" i="2"/>
  <c r="J60" i="2"/>
  <c r="F33" i="2"/>
  <c r="AZ55" i="1" s="1"/>
  <c r="AZ54" i="1" s="1"/>
  <c r="AV54" i="1" s="1"/>
  <c r="AK29" i="1" s="1"/>
  <c r="J33" i="2"/>
  <c r="AV55" i="1" s="1"/>
  <c r="AT55" i="1" s="1"/>
  <c r="AX54" i="1"/>
  <c r="AY54" i="1"/>
  <c r="W30" i="1"/>
  <c r="BK95" i="2" l="1"/>
  <c r="J95" i="2"/>
  <c r="J30" i="2"/>
  <c r="AG55" i="1"/>
  <c r="AG54" i="1" s="1"/>
  <c r="AK26" i="1" s="1"/>
  <c r="AK35" i="1" s="1"/>
  <c r="W29" i="1"/>
  <c r="AT54" i="1"/>
  <c r="J39" i="2" l="1"/>
  <c r="J59" i="2"/>
  <c r="AN54" i="1"/>
  <c r="AN55" i="1"/>
</calcChain>
</file>

<file path=xl/sharedStrings.xml><?xml version="1.0" encoding="utf-8"?>
<sst xmlns="http://schemas.openxmlformats.org/spreadsheetml/2006/main" count="3695" uniqueCount="740">
  <si>
    <t>Export Komplet</t>
  </si>
  <si>
    <t>VZ</t>
  </si>
  <si>
    <t>2.0</t>
  </si>
  <si>
    <t>ZAMOK</t>
  </si>
  <si>
    <t>False</t>
  </si>
  <si>
    <t>{f080f65c-7bea-4ce3-b827-85bb52aa5e39}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</si>
  <si>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</si>
  <si>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</si>
  <si>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</si>
  <si>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</si>
  <si>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</si>
  <si>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</si>
  <si>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</si>
  <si>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</si>
  <si>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25-03_5021-P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</si>
  <si>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</si>
  <si>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</si>
  <si>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toalety - Budova E3 (3.NP)</t>
  </si>
  <si>
    <t>KSO:</t>
  </si>
  <si>
    <t>801 32 13</t>
  </si>
  <si>
    <t>CC-CZ:</t>
  </si>
  <si>
    <t/>
  </si>
  <si>
    <t>Místo:</t>
  </si>
  <si>
    <t>TUL Liberec</t>
  </si>
  <si>
    <t>Datum:</t>
  </si>
  <si>
    <t>30. 3. 2025</t>
  </si>
  <si>
    <t>Zadavatel:</t>
  </si>
  <si>
    <t>IČ:</t>
  </si>
  <si>
    <t xml:space="preserve">TUL Liberec 17.listopadu 590/14 Liberec 15 </t>
  </si>
  <si>
    <t>DIČ:</t>
  </si>
  <si>
    <t>Účastník:</t>
  </si>
  <si>
    <t>Vyplň údaj</t>
  </si>
  <si>
    <t>Projektant:</t>
  </si>
  <si>
    <t>Ing. Jana Košťálová</t>
  </si>
  <si>
    <t>True</t>
  </si>
  <si>
    <t>Zpracovatel:</t>
  </si>
  <si>
    <t>Propos Liberec s.r.o.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</si>
  <si>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</si>
  <si>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</si>
  <si>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</si>
  <si>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</si>
  <si>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</si>
  <si>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</si>
  <si>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</si>
  <si>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</si>
  <si>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</si>
  <si>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</si>
  <si>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</si>
  <si>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</si>
  <si>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</si>
  <si>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</si>
  <si>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</si>
  <si>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</si>
  <si>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</si>
  <si>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</si>
  <si>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</si>
  <si>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</si>
  <si>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</si>
  <si>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</si>
  <si>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</si>
  <si>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</si>
  <si>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</si>
  <si>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</si>
  <si>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</si>
  <si>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</si>
  <si>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</si>
  <si>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</si>
  <si>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</si>
  <si>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</si>
  <si>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</si>
  <si>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</si>
  <si>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</si>
  <si>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</si>
  <si>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</si>
  <si>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</si>
  <si>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</si>
  <si>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</si>
  <si>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</si>
  <si>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3.1</t>
  </si>
  <si>
    <t>STA</t>
  </si>
  <si>
    <t>1</t>
  </si>
  <si>
    <t>{944f1413-e1e2-43a5-9f73-5fc4328abba1}</t>
  </si>
  <si>
    <t>2</t>
  </si>
  <si>
    <t>keramdlazb</t>
  </si>
  <si>
    <t>4,38</t>
  </si>
  <si>
    <t>kerobkl</t>
  </si>
  <si>
    <t>12,744</t>
  </si>
  <si>
    <t>KRYCÍ LIST SOUPISU PRACÍ</t>
  </si>
  <si>
    <t>klista</t>
  </si>
  <si>
    <t>7,16</t>
  </si>
  <si>
    <t>sdkpodhled</t>
  </si>
  <si>
    <t>3,137</t>
  </si>
  <si>
    <t>sdkpredsaz</t>
  </si>
  <si>
    <t>5,355</t>
  </si>
  <si>
    <t>sdkpricka</t>
  </si>
  <si>
    <t>Objekt:</t>
  </si>
  <si>
    <t>3.1 - Stavební úpravy toalety - Budova E3 (3.NP)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</si>
  <si>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</si>
  <si>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</si>
  <si>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</si>
  <si>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</si>
  <si>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</si>
  <si>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</si>
  <si>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</si>
  <si>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</si>
  <si>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</si>
  <si>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</si>
  <si>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 (vč. přesunu hmot)</t>
  </si>
  <si>
    <t xml:space="preserve">    725 - Zdravotechnika - zařizovací předměty (vč. přesunu hmot)</t>
  </si>
  <si>
    <t xml:space="preserve">    742 - Elektroinstalace - slaboproud (vč. přesunu hmot)</t>
  </si>
  <si>
    <t xml:space="preserve">    763 - Konstrukce suché výstavby</t>
  </si>
  <si>
    <t xml:space="preserve">    766 - Konstrukce truhlářské</t>
  </si>
  <si>
    <t xml:space="preserve">    768 - Ostatní výrobky (vč. přesunu hmot)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</si>
  <si>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</si>
  <si>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</si>
  <si>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</si>
  <si>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</si>
  <si>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</si>
  <si>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</si>
  <si>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</si>
  <si>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</si>
  <si>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</si>
  <si>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</si>
  <si>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</si>
  <si>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</si>
  <si>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</si>
  <si>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</si>
  <si>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</si>
  <si>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</si>
  <si>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</si>
  <si>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</si>
  <si>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</si>
  <si>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</si>
  <si>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</si>
  <si>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</si>
  <si>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</si>
  <si>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612135001</t>
  </si>
  <si>
    <t>Vyrovnání nerovností podkladu vnitřních omítaných ploch maltou, tl. do 10 mm vápenocementovou stěn</t>
  </si>
  <si>
    <t>m2</t>
  </si>
  <si>
    <t>CS ÚRS 2025 01</t>
  </si>
  <si>
    <t>4</t>
  </si>
  <si>
    <t>-607287371</t>
  </si>
  <si>
    <t>Online PSC</t>
  </si>
  <si>
    <t>https://podminky.urs.cz/item/CS_URS_2025_01/612135001</t>
  </si>
  <si>
    <t>VV</t>
  </si>
  <si>
    <t>po otlučení obkladu</t>
  </si>
  <si>
    <t>(1,40+2,70)*2*2,0</t>
  </si>
  <si>
    <t>-0,60*1,97</t>
  </si>
  <si>
    <t>Součet</t>
  </si>
  <si>
    <t>612325111</t>
  </si>
  <si>
    <t>Vápenocementová omítka rýh hladká, ve stěnách, šířky rýhy do 150 mm</t>
  </si>
  <si>
    <t>331323132</t>
  </si>
  <si>
    <t>https://podminky.urs.cz/item/CS_URS_2025_01/612325111</t>
  </si>
  <si>
    <t>3,50*0,15*2</t>
  </si>
  <si>
    <t>3</t>
  </si>
  <si>
    <t>612325419</t>
  </si>
  <si>
    <t>Oprava vápenocementové omítky vnitřních ploch hladké, tl. do 20 mm, s celoplošným přeštukováním, tl. štuku do 3 mm stěn, v rozsahu opravované plochy přes 30 do 50%</t>
  </si>
  <si>
    <t>-326758093</t>
  </si>
  <si>
    <t>https://podminky.urs.cz/item/CS_URS_2025_01/612325419</t>
  </si>
  <si>
    <t>Nad keramickým obkladem</t>
  </si>
  <si>
    <t>Na stávajících stěnách</t>
  </si>
  <si>
    <t>(2,05*2)*1,0</t>
  </si>
  <si>
    <t>Na bočních zdech před novou příčkou</t>
  </si>
  <si>
    <t>(0,45*2)*3,50</t>
  </si>
  <si>
    <t>631312121</t>
  </si>
  <si>
    <t>Doplnění dosavadních mazanin prostým betonem s dodáním hmot, bez potěru, plochy jednotlivě přes 1 m2 do 4 m2 a tl. do 80 mm</t>
  </si>
  <si>
    <t>m3</t>
  </si>
  <si>
    <t>-1719879767</t>
  </si>
  <si>
    <t>https://podminky.urs.cz/item/CS_URS_2025_01/631312121</t>
  </si>
  <si>
    <t>vyrovnání po vybourání dlažby</t>
  </si>
  <si>
    <t>1,53*2,70*0,05</t>
  </si>
  <si>
    <t>5</t>
  </si>
  <si>
    <t>631312141</t>
  </si>
  <si>
    <t>Doplnění dosavadních mazanin prostým betonem s dodáním hmot, bez potěru, plochy jednotlivě rýh v dosavadních mazaninách</t>
  </si>
  <si>
    <t>-1005986902</t>
  </si>
  <si>
    <t>https://podminky.urs.cz/item/CS_URS_2025_01/631312141</t>
  </si>
  <si>
    <t>1,53*0,10*0,10</t>
  </si>
  <si>
    <t>9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</si>
  <si>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</si>
  <si>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</si>
  <si>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</si>
  <si>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1611726542</t>
  </si>
  <si>
    <t>https://podminky.urs.cz/item/CS_URS_2025_01/949101111</t>
  </si>
  <si>
    <t>1,53*2,70</t>
  </si>
  <si>
    <t>7</t>
  </si>
  <si>
    <t>952901111</t>
  </si>
  <si>
    <t>Vyčištění budov nebo objektů před předáním do užívání budov bytové nebo občanské výstavby, světlé výšky podlaží do 4 m</t>
  </si>
  <si>
    <t>-1452276888</t>
  </si>
  <si>
    <t>https://podminky.urs.cz/item/CS_URS_2025_01/952901111</t>
  </si>
  <si>
    <t>8</t>
  </si>
  <si>
    <t>962031013</t>
  </si>
  <si>
    <t>Bourání příček nebo přizdívek z cihel děrovaných, tl. přes 100 do 150 mm</t>
  </si>
  <si>
    <t>-1121965490</t>
  </si>
  <si>
    <t>https://podminky.urs.cz/item/CS_URS_2025_01/962031013</t>
  </si>
  <si>
    <t>1,53*3,50</t>
  </si>
  <si>
    <t>965081213</t>
  </si>
  <si>
    <t>Bourání podlah z dlaždic bez podkladního lože nebo mazaniny, s jakoukoliv výplní spár keramických nebo xylolitových tl. do 10 mm, plochy přes 1 m2</t>
  </si>
  <si>
    <t>-1984400986</t>
  </si>
  <si>
    <t>https://podminky.urs.cz/item/CS_URS_2025_01/965081213</t>
  </si>
  <si>
    <t>10</t>
  </si>
  <si>
    <t>968072245</t>
  </si>
  <si>
    <t>Vybourání kovových rámů oken s křídly, dveřních zárubní, vrat, stěn, ostění nebo obkladů okenních rámů s křídly jednoduchých, plochy do 2 m2</t>
  </si>
  <si>
    <t>-1057529890</t>
  </si>
  <si>
    <t>https://podminky.urs.cz/item/CS_URS_2025_01/968072245</t>
  </si>
  <si>
    <t>0,60*1,97</t>
  </si>
  <si>
    <t>11</t>
  </si>
  <si>
    <t>978059541</t>
  </si>
  <si>
    <t>Odsekání obkladů stěn včetně otlučení podkladní omítky až na zdivo z obkládaček vnitřních, z jakýchkoliv materiálů, plochy přes 1 m2</t>
  </si>
  <si>
    <t>1989865136</t>
  </si>
  <si>
    <t>https://podminky.urs.cz/item/CS_URS_2025_01/978059541</t>
  </si>
  <si>
    <t>99911.300</t>
  </si>
  <si>
    <t xml:space="preserve">Ochrana stávajících konstrukcí před poškozením </t>
  </si>
  <si>
    <t>kpl</t>
  </si>
  <si>
    <t>-1762510964</t>
  </si>
  <si>
    <t>1,0</t>
  </si>
  <si>
    <t>13</t>
  </si>
  <si>
    <t>99991.400</t>
  </si>
  <si>
    <t>Zednické výpomoci specialistům - realizováno na pokyn investora a účtováno dle záznamu v SD</t>
  </si>
  <si>
    <t>hod</t>
  </si>
  <si>
    <t>-208866546</t>
  </si>
  <si>
    <t>10,0</t>
  </si>
  <si>
    <t>997</t>
  </si>
  <si>
    <t>Přesun sutě</t>
  </si>
  <si>
    <t>14</t>
  </si>
  <si>
    <t>997013153</t>
  </si>
  <si>
    <t>Vnitrostaveništní doprava suti a vybouraných hmot vodorovně do 50 m s naložením s omezením mechanizace pro budovy a haly výšky přes 9 do 12 m</t>
  </si>
  <si>
    <t>t</t>
  </si>
  <si>
    <t>-1482358881</t>
  </si>
  <si>
    <t>https://podminky.urs.cz/item/CS_URS_2025_01/997013153</t>
  </si>
  <si>
    <t>2,213</t>
  </si>
  <si>
    <t>15</t>
  </si>
  <si>
    <t>997013501</t>
  </si>
  <si>
    <t>Odvoz suti a vybouraných hmot na skládku nebo meziskládku se složením, na vzdálenost do 1 km</t>
  </si>
  <si>
    <t>469408933</t>
  </si>
  <si>
    <t>https://podminky.urs.cz/item/CS_URS_2025_01/997013501</t>
  </si>
  <si>
    <t>16</t>
  </si>
  <si>
    <t>997013509</t>
  </si>
  <si>
    <t>Odvoz suti a vybouraných hmot na skládku nebo meziskládku se složením, na vzdálenost Příplatek k ceně za každý další započatý 1 km přes 1 km</t>
  </si>
  <si>
    <t>885153551</t>
  </si>
  <si>
    <t>https://podminky.urs.cz/item/CS_URS_2025_01/997013509</t>
  </si>
  <si>
    <t>2,213*10</t>
  </si>
  <si>
    <t>17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</si>
  <si>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</si>
  <si>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</si>
  <si>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878062794</t>
  </si>
  <si>
    <t>https://podminky.urs.cz/item/CS_URS_2025_01/997013869</t>
  </si>
  <si>
    <t>2,213-0,25</t>
  </si>
  <si>
    <t>18</t>
  </si>
  <si>
    <t>997013871</t>
  </si>
  <si>
    <t>Poplatek za uložení stavebního odpadu na recyklační skládce (skládkovné) směsného stavebního a demoličního zatříděného do Katalogu odpadů pod kódem 17 09 04</t>
  </si>
  <si>
    <t>130752857</t>
  </si>
  <si>
    <t>https://podminky.urs.cz/item/CS_URS_2025_01/997013871</t>
  </si>
  <si>
    <t>0,25</t>
  </si>
  <si>
    <t>998</t>
  </si>
  <si>
    <t>Přesun hmot</t>
  </si>
  <si>
    <t>19</t>
  </si>
  <si>
    <t>998011009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</si>
  <si>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</si>
  <si>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456696601</t>
  </si>
  <si>
    <t>https://podminky.urs.cz/item/CS_URS_2025_01/998011009</t>
  </si>
  <si>
    <t>PSV</t>
  </si>
  <si>
    <t>Práce a dodávky PSV</t>
  </si>
  <si>
    <t>721</t>
  </si>
  <si>
    <t>Zdravotechnika - vnitřní kanalizace (vč. přesunu hmot)</t>
  </si>
  <si>
    <t>20</t>
  </si>
  <si>
    <t>7211111.1</t>
  </si>
  <si>
    <t>Úprava rozvodů vody a kanalizace vč. příslušenství kompletního provedení, montáže a dodávky</t>
  </si>
  <si>
    <t>-1159546371</t>
  </si>
  <si>
    <t>725</t>
  </si>
  <si>
    <t>Zdravotechnika - zařizovací předměty (vč. přesunu hmot)</t>
  </si>
  <si>
    <t>7251111.5</t>
  </si>
  <si>
    <t>Zařizovací koncové předměty - wc mísa + geberit, sedátko, umývadlo, baterie vč. montáž a dodávky, systémových detailůa a prvků</t>
  </si>
  <si>
    <t>-945354157</t>
  </si>
  <si>
    <t>P</t>
  </si>
  <si>
    <t>22</t>
  </si>
  <si>
    <t>7251149.1</t>
  </si>
  <si>
    <t>Demontáž klozetové mísy a sedátka vč. bezpečného odpojení, manipulace, likvidace, poplatků za skládku</t>
  </si>
  <si>
    <t>soub</t>
  </si>
  <si>
    <t>-552412894</t>
  </si>
  <si>
    <t>23</t>
  </si>
  <si>
    <t>7252108.2</t>
  </si>
  <si>
    <t>Demontáž umyvadla vč. bezpečného odpojení, manipulace, likvidace, poplatků za skládku</t>
  </si>
  <si>
    <t>780121795</t>
  </si>
  <si>
    <t>742</t>
  </si>
  <si>
    <t>Elektroinstalace - slaboproud (vč. přesunu hmot)</t>
  </si>
  <si>
    <t>24</t>
  </si>
  <si>
    <t>74211.100</t>
  </si>
  <si>
    <t>1910984333</t>
  </si>
  <si>
    <t>25</t>
  </si>
  <si>
    <t>74211.200</t>
  </si>
  <si>
    <t>Montáž a dodávka signalizačního systému nouzového volání vč. systémových detailů a prvků</t>
  </si>
  <si>
    <t>1289185663</t>
  </si>
  <si>
    <t>763</t>
  </si>
  <si>
    <t>Konstrukce suché výstavby</t>
  </si>
  <si>
    <t>26</t>
  </si>
  <si>
    <t>763111437</t>
  </si>
  <si>
    <t>Příčka ze sádrokartonových desek s nosnou konstrukcí z jednoduchých ocelových profilů UW, CW dvojitě opláštěná deskami impregnovanými H2 tl. 2 x 12,5 mm EI 60, příčka tl. 150 mm, profil 100, s izolací, Rw do 56 dB</t>
  </si>
  <si>
    <t>-1054205550</t>
  </si>
  <si>
    <t>https://podminky.urs.cz/item/CS_URS_2025_01/763111437</t>
  </si>
  <si>
    <t>Mezisoučet</t>
  </si>
  <si>
    <t>27</t>
  </si>
  <si>
    <t>763111717</t>
  </si>
  <si>
    <t>Příčka ze sádrokartonových desek ostatní konstrukce a práce na příčkách ze sádrokartonových desek základní penetrační nátěr (oboustranný)</t>
  </si>
  <si>
    <t>-215910832</t>
  </si>
  <si>
    <t>https://podminky.urs.cz/item/CS_URS_2025_01/763111717</t>
  </si>
  <si>
    <t>28</t>
  </si>
  <si>
    <t>763121590</t>
  </si>
  <si>
    <t>Stěna předsazená ze sádrokartonových desek pro osazení závěsného WC s nosnou konstrukcí z ocelových profilů CW, UW dvojitě opláštěná deskami impregnovanými H2 tl. 2x12,5 mm bez izolace, stěna tl. 150 - 250 mm, profil 50</t>
  </si>
  <si>
    <t>1572376690</t>
  </si>
  <si>
    <t>https://podminky.urs.cz/item/CS_URS_2025_01/763121590</t>
  </si>
  <si>
    <t>29</t>
  </si>
  <si>
    <t>763121714</t>
  </si>
  <si>
    <t>Stěna předsazená ze sádrokartonových desek ostatní konstrukce a práce na předsazených stěnách ze sádrokartonových desek základní penetrační nátěr</t>
  </si>
  <si>
    <t>1711735198</t>
  </si>
  <si>
    <t>https://podminky.urs.cz/item/CS_URS_2025_01/763121714</t>
  </si>
  <si>
    <t>30</t>
  </si>
  <si>
    <t>763121811</t>
  </si>
  <si>
    <t>Demontáž předsazených nebo šachtových stěn ze sádrokartonových desek s nosnou konstrukcí z ocelových profilů jednoduchých, opláštění jednoduché</t>
  </si>
  <si>
    <t>155705018</t>
  </si>
  <si>
    <t>https://podminky.urs.cz/item/CS_URS_2025_01/763121811</t>
  </si>
  <si>
    <t>1,04*2,0</t>
  </si>
  <si>
    <t>31</t>
  </si>
  <si>
    <t>763131451</t>
  </si>
  <si>
    <t>Podhled ze sádrokartonových desek dvouvrstvá zavěšená spodní konstrukce z ocelových profilů CD, UD jednoduše opláštěná deskou impregnovanou H2, tl. 12,5 mm, bez izolace</t>
  </si>
  <si>
    <t>348797904</t>
  </si>
  <si>
    <t>https://podminky.urs.cz/item/CS_URS_2025_01/763131451</t>
  </si>
  <si>
    <t>1,53*2,05</t>
  </si>
  <si>
    <t>32</t>
  </si>
  <si>
    <t>763131714</t>
  </si>
  <si>
    <t>Podhled ze sádrokartonových desek ostatní práce a konstrukce na podhledech ze sádrokartonových desek základní penetrační nátěr</t>
  </si>
  <si>
    <t>521695658</t>
  </si>
  <si>
    <t>https://podminky.urs.cz/item/CS_URS_2025_01/763131714</t>
  </si>
  <si>
    <t>33</t>
  </si>
  <si>
    <t>763131821</t>
  </si>
  <si>
    <t>Demontáž podhledu nebo samostatného požárního předělu ze sádrokartonových desek s nosnou konstrukcí dvouvrstvou z ocelových profilů, opláštění jednoduché</t>
  </si>
  <si>
    <t>-794389699</t>
  </si>
  <si>
    <t>https://podminky.urs.cz/item/CS_URS_2025_01/763131821</t>
  </si>
  <si>
    <t>34</t>
  </si>
  <si>
    <t>763173113</t>
  </si>
  <si>
    <t>Montáž nosičů zařizovacích předmětů pro konstrukce ze sádrokartonových desek úchytu pro WC</t>
  </si>
  <si>
    <t>kus</t>
  </si>
  <si>
    <t>-1702496741</t>
  </si>
  <si>
    <t>https://podminky.urs.cz/item/CS_URS_2025_01/763173113</t>
  </si>
  <si>
    <t>35</t>
  </si>
  <si>
    <t>M</t>
  </si>
  <si>
    <t>59030731</t>
  </si>
  <si>
    <t>konstrukce pro uchycení WC osová rozteč CW profilů 450-625mm</t>
  </si>
  <si>
    <t>-1107722305</t>
  </si>
  <si>
    <t>36</t>
  </si>
  <si>
    <t>998763322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</si>
  <si>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6 do 12 m</t>
  </si>
  <si>
    <t>1092031442</t>
  </si>
  <si>
    <t>https://podminky.urs.cz/item/CS_URS_2025_01/998763322</t>
  </si>
  <si>
    <t>766</t>
  </si>
  <si>
    <t>Konstrukce truhlářské</t>
  </si>
  <si>
    <t>37</t>
  </si>
  <si>
    <t>766691914</t>
  </si>
  <si>
    <t>Ostatní práce vyvěšení nebo zavěšení křídel dřevěných dveřních, plochy do 2 m2</t>
  </si>
  <si>
    <t>-157228799</t>
  </si>
  <si>
    <t>https://podminky.urs.cz/item/CS_URS_2025_01/766691914</t>
  </si>
  <si>
    <t>38</t>
  </si>
  <si>
    <t>76699.100</t>
  </si>
  <si>
    <t>682554476</t>
  </si>
  <si>
    <t>39</t>
  </si>
  <si>
    <t>76699.900</t>
  </si>
  <si>
    <t>Demontáž dělící příčky kabiny s veřmi vč. odvozu, likvidace, poplatků za skládku</t>
  </si>
  <si>
    <t>1344859670</t>
  </si>
  <si>
    <t>40</t>
  </si>
  <si>
    <t>998766112</t>
  </si>
  <si>
    <t>Přesun hmot pro konstrukce truhlářské stanovený z hmotnosti přesunovaného materiálu vodorovná dopravní vzdálenost do 50 m s omezením mechanizace v objektech výšky přes 6 do 12 m</t>
  </si>
  <si>
    <t>-2063766574</t>
  </si>
  <si>
    <t>https://podminky.urs.cz/item/CS_URS_2025_01/998766112</t>
  </si>
  <si>
    <t>768</t>
  </si>
  <si>
    <t>Ostatní výrobky (vč. přesunu hmot)</t>
  </si>
  <si>
    <t>41</t>
  </si>
  <si>
    <t>78111.100</t>
  </si>
  <si>
    <t>Montáž a dodávka madla délky 800mm, sklopné, bílé vč. kotvení, systémových detailů a prvků a povrchové úpravy - ozn. 1.01</t>
  </si>
  <si>
    <t>622921593</t>
  </si>
  <si>
    <t>42</t>
  </si>
  <si>
    <t>78111.101</t>
  </si>
  <si>
    <t>Montáž a dodávka madla vel. 600x500mm, ve tvaru L, bílé vč. kotvení, systémových detailů a prvků a povrchové úpravy - ozn. 1.02</t>
  </si>
  <si>
    <t>-13423222</t>
  </si>
  <si>
    <t>43</t>
  </si>
  <si>
    <t>78111.102</t>
  </si>
  <si>
    <t>Montáž a dodávka madla délky 600mm, pevné, bílé vč. kotvení, systémových detailů a prvků a povrchové úpravy - ozn. 1.03</t>
  </si>
  <si>
    <t>-541101528</t>
  </si>
  <si>
    <t>44</t>
  </si>
  <si>
    <t>78111.103</t>
  </si>
  <si>
    <t>Montáž a dodávka madla délky 500mm, pevné, bílé vč. kotvení, systémových detailů a prvků a povrchové úpravy - ozn. 1.04</t>
  </si>
  <si>
    <t>-1130271959</t>
  </si>
  <si>
    <t>45</t>
  </si>
  <si>
    <t>78111.104</t>
  </si>
  <si>
    <t>Montáž a dodávka zrcadla vel. 300x1000mm, spodní hrana 900mm. vč. kotvení, systémových detailů a prvků a povrchové úpravy - ozn. 2.01</t>
  </si>
  <si>
    <t>1625062269</t>
  </si>
  <si>
    <t>46</t>
  </si>
  <si>
    <t>78111.105</t>
  </si>
  <si>
    <t>-1092295909</t>
  </si>
  <si>
    <t>47</t>
  </si>
  <si>
    <t>78111.106</t>
  </si>
  <si>
    <t>962540376</t>
  </si>
  <si>
    <t>48</t>
  </si>
  <si>
    <t>78111.107</t>
  </si>
  <si>
    <t>613062395</t>
  </si>
  <si>
    <t>771</t>
  </si>
  <si>
    <t>Podlahy z dlaždic</t>
  </si>
  <si>
    <t>49</t>
  </si>
  <si>
    <t>771111011</t>
  </si>
  <si>
    <t>Příprava podkladu před provedením dlažby vysátí podlah</t>
  </si>
  <si>
    <t>496127076</t>
  </si>
  <si>
    <t>https://podminky.urs.cz/item/CS_URS_2025_01/771111011</t>
  </si>
  <si>
    <t>50</t>
  </si>
  <si>
    <t>771121011</t>
  </si>
  <si>
    <t>Příprava podkladu před provedením dlažby nátěr penetrační na podlahu</t>
  </si>
  <si>
    <t>-1013238</t>
  </si>
  <si>
    <t>https://podminky.urs.cz/item/CS_URS_2025_01/771121011</t>
  </si>
  <si>
    <t>51</t>
  </si>
  <si>
    <t>771574415</t>
  </si>
  <si>
    <t>Montáž podlah z dlaždic keramických lepených cementovým flexibilním lepidlem hladkých, tloušťky do 10 mm přes 6 do 9 ks/m2</t>
  </si>
  <si>
    <t>1718457384</t>
  </si>
  <si>
    <t>https://podminky.urs.cz/item/CS_URS_2025_01/771574415</t>
  </si>
  <si>
    <t>1,53+(2,25+0,60)</t>
  </si>
  <si>
    <t>52</t>
  </si>
  <si>
    <t>597611.3</t>
  </si>
  <si>
    <t>dlažba keramická dle původní dlažby</t>
  </si>
  <si>
    <t>-752237963</t>
  </si>
  <si>
    <t>keramdlazb*1,1</t>
  </si>
  <si>
    <t>53</t>
  </si>
  <si>
    <t>7715911.1</t>
  </si>
  <si>
    <t>Izolace pod dlažbu nátěrem nebo stěrkou ve dvou vrstvách vč. systémových detailů, bandáží, rohů, koutů</t>
  </si>
  <si>
    <t>1291910706</t>
  </si>
  <si>
    <t>54</t>
  </si>
  <si>
    <t>77191.100</t>
  </si>
  <si>
    <t>Přípočet na systémové doplňkové prvky keramických dlažeb (např. ukončující prahové a dilatační lišty, silikonové těsnění spar atd.)</t>
  </si>
  <si>
    <t>-1647847044</t>
  </si>
  <si>
    <t>55</t>
  </si>
  <si>
    <t>998771112</t>
  </si>
  <si>
    <t>Přesun hmot pro podlahy z dlaždic stanovený z hmotnosti přesunovaného materiálu vodorovná dopravní vzdálenost do 50 m s omezením mechanizace v objektech výšky přes 6 do 12 m</t>
  </si>
  <si>
    <t>273122921</t>
  </si>
  <si>
    <t>https://podminky.urs.cz/item/CS_URS_2025_01/998771112</t>
  </si>
  <si>
    <t>781</t>
  </si>
  <si>
    <t>Dokončovací práce - obklady</t>
  </si>
  <si>
    <t>56</t>
  </si>
  <si>
    <t>781111011</t>
  </si>
  <si>
    <t>Příprava podkladu před provedením obkladu oprášení (ometení) stěny</t>
  </si>
  <si>
    <t>632671132</t>
  </si>
  <si>
    <t>https://podminky.urs.cz/item/CS_URS_2025_01/781111011</t>
  </si>
  <si>
    <t>57</t>
  </si>
  <si>
    <t>781121011</t>
  </si>
  <si>
    <t>Příprava podkladu před provedením obkladu nátěr penetrační na stěnu</t>
  </si>
  <si>
    <t>-1585624866</t>
  </si>
  <si>
    <t>https://podminky.urs.cz/item/CS_URS_2025_01/781121011</t>
  </si>
  <si>
    <t>Na zděných konstrukcích</t>
  </si>
  <si>
    <t>(2,05*2)*2,0</t>
  </si>
  <si>
    <t>58</t>
  </si>
  <si>
    <t>7811311.1</t>
  </si>
  <si>
    <t>Izolace pod obklad nátěrem nebo stěrkou ve dvou vrstvách vč. systémových detailů, bandáží, rohů, koutů</t>
  </si>
  <si>
    <t>-1119744653</t>
  </si>
  <si>
    <t>Pas cca 30 cm nad zemí</t>
  </si>
  <si>
    <t>(1,53+2,05)*2*0,30</t>
  </si>
  <si>
    <t>59</t>
  </si>
  <si>
    <t>781151031</t>
  </si>
  <si>
    <t>Příprava podkladu před provedením obkladu celoplošné vyrovnání podkladu stěrkou, tloušťky 3 mm</t>
  </si>
  <si>
    <t>1161353409</t>
  </si>
  <si>
    <t>https://podminky.urs.cz/item/CS_URS_2025_01/781151031</t>
  </si>
  <si>
    <t>60</t>
  </si>
  <si>
    <t>781472219</t>
  </si>
  <si>
    <t>Montáž keramických obkladů stěn lepených cementovým flexibilním lepidlem hladkých přes 22 do 25 ks/m2</t>
  </si>
  <si>
    <t>-1059368129</t>
  </si>
  <si>
    <t>https://podminky.urs.cz/item/CS_URS_2025_01/781472219</t>
  </si>
  <si>
    <t>(1,53+2,05)*2*2,0</t>
  </si>
  <si>
    <t>-0,80*1,97</t>
  </si>
  <si>
    <t>61</t>
  </si>
  <si>
    <t>597617.0</t>
  </si>
  <si>
    <t>obklad keramický dle původního obkladu</t>
  </si>
  <si>
    <t>-100375454</t>
  </si>
  <si>
    <t>kerobkl*1,1</t>
  </si>
  <si>
    <t>62</t>
  </si>
  <si>
    <t>781492151</t>
  </si>
  <si>
    <t>Obklad - dokončující práce montáž profilu kladeného do malty ukončovacího</t>
  </si>
  <si>
    <t>m</t>
  </si>
  <si>
    <t>1801482302</t>
  </si>
  <si>
    <t>https://podminky.urs.cz/item/CS_URS_2025_01/781492151</t>
  </si>
  <si>
    <t>Předpoklad - na obvodu</t>
  </si>
  <si>
    <t>(1,53+2,05)*2</t>
  </si>
  <si>
    <t>63</t>
  </si>
  <si>
    <t>28342005</t>
  </si>
  <si>
    <t>lišta ukončovací z PVC 12,5mm</t>
  </si>
  <si>
    <t>1988681756</t>
  </si>
  <si>
    <t>klista*1,1</t>
  </si>
  <si>
    <t>64</t>
  </si>
  <si>
    <t>78191.100</t>
  </si>
  <si>
    <t>Přípočet na systémové doplňkové prvky keramických obkladů (např. ukončující prahové a dilatační lišty, silikonové těsnění spar atd.)</t>
  </si>
  <si>
    <t>-592038705</t>
  </si>
  <si>
    <t>65</t>
  </si>
  <si>
    <t>998781112</t>
  </si>
  <si>
    <t>Přesun hmot pro obklady keramické stanovený z hmotnosti přesunovaného materiálu vodorovná dopravní vzdálenost do 50 m s omezením mechanizace v objektech výšky přes 6 do 12 m</t>
  </si>
  <si>
    <t>1707459278</t>
  </si>
  <si>
    <t>https://podminky.urs.cz/item/CS_URS_2025_01/998781112</t>
  </si>
  <si>
    <t>784</t>
  </si>
  <si>
    <t>Dokončovací práce - malby a tapety</t>
  </si>
  <si>
    <t>66</t>
  </si>
  <si>
    <t>784121001</t>
  </si>
  <si>
    <t>Oškrabání malby v místnostech výšky do 3,80 m</t>
  </si>
  <si>
    <t>1435841291</t>
  </si>
  <si>
    <t>https://podminky.urs.cz/item/CS_URS_2025_01/784121001</t>
  </si>
  <si>
    <t>Na stěnách</t>
  </si>
  <si>
    <t>67</t>
  </si>
  <si>
    <t>784181101</t>
  </si>
  <si>
    <t>Penetrace podkladu jednonásobná základní akrylátová bezbarvá v místnostech výšky do 3,80 m</t>
  </si>
  <si>
    <t>16932214</t>
  </si>
  <si>
    <t>https://podminky.urs.cz/item/CS_URS_2025_01/784181101</t>
  </si>
  <si>
    <t>(1,53+2,05)*2*1,0</t>
  </si>
  <si>
    <t>68</t>
  </si>
  <si>
    <t>784211101</t>
  </si>
  <si>
    <t>1161309130</t>
  </si>
  <si>
    <t>https://podminky.urs.cz/item/CS_URS_2025_01/784211101</t>
  </si>
  <si>
    <t>Stropu</t>
  </si>
  <si>
    <t>1,53*(2,70+0,50)</t>
  </si>
  <si>
    <t>Na čelní stěně nové příčky</t>
  </si>
  <si>
    <t>VRN</t>
  </si>
  <si>
    <t>Vedlejší rozpočtové náklady</t>
  </si>
  <si>
    <t>69</t>
  </si>
  <si>
    <t>030001.00</t>
  </si>
  <si>
    <t>Zařízení staveniště, zabezpečení, protiprašná ochrana, průběžný úklid, finální úklid</t>
  </si>
  <si>
    <t>1024</t>
  </si>
  <si>
    <t>-1794095377</t>
  </si>
  <si>
    <t>SEZNAM FIGUR</t>
  </si>
  <si>
    <t>Výměra</t>
  </si>
  <si>
    <t>Použití figury:</t>
  </si>
  <si>
    <t>Montáž podlah keramických hladkých lepených cementovým flexibilním lepidlem přes 6 do 9 ks/m2</t>
  </si>
  <si>
    <t>Vysátí podkladu před pokládkou dlažby</t>
  </si>
  <si>
    <t>Nátěr penetrační na podlahu</t>
  </si>
  <si>
    <t>Montáž obkladů keramických hladkých lepených cementovým flexibilním lepidlem přes 22 do 25 ks/m2</t>
  </si>
  <si>
    <t>Ometení (oprášení) stěny při přípravě podkladu</t>
  </si>
  <si>
    <t>Montáž profilů ukončovacích kladených do malty</t>
  </si>
  <si>
    <t>malb</t>
  </si>
  <si>
    <t>SDK podhled deska 1xH2 12,5 bez izolace dvouvrstvá spodní kce profil CD+UD</t>
  </si>
  <si>
    <t>SDK podhled základní penetrační nátěr</t>
  </si>
  <si>
    <t>SDK stěna předsazená pro osazení závěsného WC tl 150 - 250 mm profil CW+UW 50 desky 2xH2 12,5 bez TI</t>
  </si>
  <si>
    <t>SDK stěna předsazená základní penetrační nátěr</t>
  </si>
  <si>
    <t>SDK příčka tl 150 mm profil CW+UW 100 desky 2xH2 12,5 s izolací EI 60 Rw do 56 dB</t>
  </si>
  <si>
    <t>SDK příčka základní penetrační nátěr (oboustranně)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</si>
  <si>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</si>
  <si>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</si>
  <si>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</si>
  <si>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</si>
  <si>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</si>
  <si>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</si>
  <si>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</si>
  <si>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</si>
  <si>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</si>
  <si>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</si>
  <si>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</si>
  <si>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</si>
  <si>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</si>
  <si>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</si>
  <si>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</si>
  <si>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</si>
  <si>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</si>
  <si>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</si>
  <si>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</si>
  <si>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</si>
  <si>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</si>
  <si>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</si>
  <si>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</si>
  <si>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</si>
  <si>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</si>
  <si>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</si>
  <si>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</si>
  <si>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</si>
  <si>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</si>
  <si>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</si>
  <si>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</si>
  <si>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</si>
  <si>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</si>
  <si>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</si>
  <si>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</si>
  <si>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</si>
  <si>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</si>
  <si>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</si>
  <si>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</si>
  <si>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</si>
  <si>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</si>
  <si>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</si>
  <si>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</si>
  <si>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</si>
  <si>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</si>
  <si>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</si>
  <si>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</si>
  <si>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</si>
  <si>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</si>
  <si>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</si>
  <si>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</si>
  <si>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</si>
  <si>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</si>
  <si>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</si>
  <si>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</si>
  <si>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</si>
  <si>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</si>
  <si>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</si>
  <si>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</si>
  <si>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</si>
  <si>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</si>
  <si>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</si>
  <si>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</si>
  <si>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</si>
  <si>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</si>
  <si>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</si>
  <si>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</si>
  <si>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</si>
  <si>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</si>
  <si>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</si>
  <si>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</si>
  <si>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</si>
  <si>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</si>
  <si>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</si>
  <si>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</si>
  <si>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</si>
  <si>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</si>
  <si>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</si>
  <si>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</si>
  <si>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</si>
  <si>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</si>
  <si>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</si>
  <si>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</si>
  <si>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</si>
  <si>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</si>
  <si>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</si>
  <si>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</si>
  <si>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</si>
  <si>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</si>
  <si>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</si>
  <si>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</si>
  <si>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</si>
  <si>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</si>
  <si>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</si>
  <si>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</si>
  <si>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</si>
  <si>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</si>
  <si>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</si>
  <si>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</si>
  <si>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</si>
  <si>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</si>
  <si>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</si>
  <si>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</si>
  <si>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</si>
  <si>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</si>
  <si>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</si>
  <si>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</si>
  <si>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</si>
  <si>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</si>
  <si>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</si>
  <si>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</si>
  <si>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</si>
  <si>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</si>
  <si>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</si>
  <si>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</si>
  <si>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</si>
  <si>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</si>
  <si>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</si>
  <si>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</si>
  <si>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</si>
  <si>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</si>
  <si>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</si>
  <si>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</si>
  <si>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</si>
  <si>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</si>
  <si>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</si>
  <si>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</si>
  <si>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</si>
  <si>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</si>
  <si>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</si>
  <si>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</si>
  <si>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</si>
  <si>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</si>
  <si>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</si>
  <si>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</si>
  <si>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</si>
  <si>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</si>
  <si>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</si>
  <si>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</si>
  <si>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</si>
  <si>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</si>
  <si>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</si>
  <si>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</si>
  <si>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</si>
  <si>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</si>
  <si>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</si>
  <si>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</si>
  <si>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</si>
  <si>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</si>
  <si>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</si>
  <si>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</si>
  <si>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</si>
  <si>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</si>
  <si>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</si>
  <si>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</si>
  <si>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</si>
  <si>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</si>
  <si>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</si>
  <si>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</si>
  <si>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</si>
  <si>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</si>
  <si>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</si>
  <si>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</si>
  <si>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</si>
  <si>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</si>
  <si>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</si>
  <si>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</si>
  <si>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</si>
  <si>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</si>
  <si>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</si>
  <si>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</si>
  <si>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</si>
  <si>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</si>
  <si>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</si>
  <si>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</si>
  <si>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</si>
  <si>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</si>
  <si>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</si>
  <si>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</si>
  <si>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</si>
  <si>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</si>
  <si>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</si>
  <si>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</si>
  <si>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</si>
  <si>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</si>
  <si>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</si>
  <si>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</si>
  <si>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</si>
  <si>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Poznámka k položce:_x000D_
WC zařízení bude splňovat požadavky metodiky Breeam, max. průměry objem jednoho spláchnutí činí 3,5 l. Baterie musí mín maximální průtok vody 6 litrů/min</t>
  </si>
  <si>
    <t xml:space="preserve">Úprava elektro - úprava rozvodů + vypínač vč. demontáže, likvidace, manipulace, poplatku stávajících rozvodů, M+D nových prvků, rozvodů, systémových detailů a prvků. Bez dodání svítidel. </t>
  </si>
  <si>
    <r>
      <t>Montáž a dodávka dveří vel. 800x1970mm vč. systémové zárubně, kování systémových detailů a prvků, povrchové úpravy.</t>
    </r>
    <r>
      <rPr>
        <i/>
        <sz val="9"/>
        <rFont val="Arial CE"/>
        <family val="2"/>
        <charset val="238"/>
      </rPr>
      <t xml:space="preserve"> 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prvku.)</t>
    </r>
  </si>
  <si>
    <r>
      <t xml:space="preserve">Montáž a dodávka zásobníku na tekuté mýdlo vč. kotvení, systémových detailů a prvků a povrchové úpravy - ozn. 4.01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prvku.)</t>
    </r>
  </si>
  <si>
    <r>
      <t xml:space="preserve">Montáž a dodávka zásobníku na papírové ručníky vč. kotvení, systémových detailů a prvků a povrchové úpravy - ozn. 5.01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</si>
  <si>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r>
      <t xml:space="preserve">Montáž a dodávka zásobníku na toaletní papír vč. kotvení, systémových detailů a prvků a povrchové úpravy - ozn. 6.01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</si>
  <si>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r>
      <t xml:space="preserve">dlažba keramická dle původní dlažby </t>
    </r>
    <r>
      <rPr>
        <i/>
        <sz val="9"/>
        <color rgb="FF0000FF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</si>
  <si>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t>obklad keramický dle původního obkladu 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</si>
  <si>
    <t>lišta ukončovací z PVC 12,5mm 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</si>
  <si>
    <r>
      <t xml:space="preserve">Malby z malířských směsí oděruvzdorných za mokra dvojnásobné, bílé za mokra oděruvzdorné výborně v místnostech výšky do 3,80 m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</si>
</sst>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6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8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8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center" vertical="center"/>
    </xf>
    <xf numFmtId="4" fontId="4" fillId="4" borderId="8" xfId="0" applyNumberFormat="1" applyFont="1" applyFill="1" applyBorder="1" applyAlignment="1" applyProtection="1">
      <alignment vertical="center"/>
    </xf>
    <xf numFmtId="0" fontId="0" fillId="4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3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40" fillId="0" borderId="4" xfId="0" applyFont="1" applyBorder="1" applyAlignment="1" applyProtection="1">
      <alignment vertical="center"/>
    </xf>
    <xf numFmtId="0" fontId="39" fillId="2" borderId="15" xfId="0" applyFont="1" applyFill="1" applyBorder="1" applyAlignment="1" applyProtection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  <xf numFmtId="0" fontId="56" fillId="0" borderId="23" xfId="0" applyFont="1" applyBorder="1" applyAlignment="1" applyProtection="1">
      <alignment horizontal="left" vertical="center" wrapText="1"/>
    </xf>
    <xf numFmtId="0" fontId="57" fillId="0" borderId="23" xfId="0" applyFont="1" applyBorder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97013501" TargetMode="External"/><Relationship Id="rId18" Type="http://schemas.openxmlformats.org/officeDocument/2006/relationships/hyperlink" Target="https://podminky.urs.cz/item/CS_URS_2025_01/763111437" TargetMode="External"/><Relationship Id="rId26" Type="http://schemas.openxmlformats.org/officeDocument/2006/relationships/hyperlink" Target="https://podminky.urs.cz/item/CS_URS_2025_01/763173113" TargetMode="External"/><Relationship Id="rId39" Type="http://schemas.openxmlformats.org/officeDocument/2006/relationships/hyperlink" Target="https://podminky.urs.cz/item/CS_URS_2025_01/998781112" TargetMode="External"/><Relationship Id="rId21" Type="http://schemas.openxmlformats.org/officeDocument/2006/relationships/hyperlink" Target="https://podminky.urs.cz/item/CS_URS_2025_01/763121714" TargetMode="External"/><Relationship Id="rId34" Type="http://schemas.openxmlformats.org/officeDocument/2006/relationships/hyperlink" Target="https://podminky.urs.cz/item/CS_URS_2025_01/781111011" TargetMode="External"/><Relationship Id="rId42" Type="http://schemas.openxmlformats.org/officeDocument/2006/relationships/hyperlink" Target="https://podminky.urs.cz/item/CS_URS_2025_01/784211101" TargetMode="External"/><Relationship Id="rId7" Type="http://schemas.openxmlformats.org/officeDocument/2006/relationships/hyperlink" Target="https://podminky.urs.cz/item/CS_URS_2025_01/952901111" TargetMode="External"/><Relationship Id="rId2" Type="http://schemas.openxmlformats.org/officeDocument/2006/relationships/hyperlink" Target="https://podminky.urs.cz/item/CS_URS_2025_01/612325111" TargetMode="External"/><Relationship Id="rId16" Type="http://schemas.openxmlformats.org/officeDocument/2006/relationships/hyperlink" Target="https://podminky.urs.cz/item/CS_URS_2025_01/997013871" TargetMode="External"/><Relationship Id="rId20" Type="http://schemas.openxmlformats.org/officeDocument/2006/relationships/hyperlink" Target="https://podminky.urs.cz/item/CS_URS_2025_01/763121590" TargetMode="External"/><Relationship Id="rId29" Type="http://schemas.openxmlformats.org/officeDocument/2006/relationships/hyperlink" Target="https://podminky.urs.cz/item/CS_URS_2025_01/998766112" TargetMode="External"/><Relationship Id="rId41" Type="http://schemas.openxmlformats.org/officeDocument/2006/relationships/hyperlink" Target="https://podminky.urs.cz/item/CS_URS_2025_01/784181101" TargetMode="External"/><Relationship Id="rId1" Type="http://schemas.openxmlformats.org/officeDocument/2006/relationships/hyperlink" Target="https://podminky.urs.cz/item/CS_URS_2025_01/612135001" TargetMode="External"/><Relationship Id="rId6" Type="http://schemas.openxmlformats.org/officeDocument/2006/relationships/hyperlink" Target="https://podminky.urs.cz/item/CS_URS_2025_01/949101111" TargetMode="External"/><Relationship Id="rId11" Type="http://schemas.openxmlformats.org/officeDocument/2006/relationships/hyperlink" Target="https://podminky.urs.cz/item/CS_URS_2025_01/978059541" TargetMode="External"/><Relationship Id="rId24" Type="http://schemas.openxmlformats.org/officeDocument/2006/relationships/hyperlink" Target="https://podminky.urs.cz/item/CS_URS_2025_01/763131714" TargetMode="External"/><Relationship Id="rId32" Type="http://schemas.openxmlformats.org/officeDocument/2006/relationships/hyperlink" Target="https://podminky.urs.cz/item/CS_URS_2025_01/771574415" TargetMode="External"/><Relationship Id="rId37" Type="http://schemas.openxmlformats.org/officeDocument/2006/relationships/hyperlink" Target="https://podminky.urs.cz/item/CS_URS_2025_01/781472219" TargetMode="External"/><Relationship Id="rId40" Type="http://schemas.openxmlformats.org/officeDocument/2006/relationships/hyperlink" Target="https://podminky.urs.cz/item/CS_URS_2025_01/784121001" TargetMode="External"/><Relationship Id="rId5" Type="http://schemas.openxmlformats.org/officeDocument/2006/relationships/hyperlink" Target="https://podminky.urs.cz/item/CS_URS_2025_01/631312141" TargetMode="External"/><Relationship Id="rId15" Type="http://schemas.openxmlformats.org/officeDocument/2006/relationships/hyperlink" Target="https://podminky.urs.cz/item/CS_URS_2025_01/997013869" TargetMode="External"/><Relationship Id="rId23" Type="http://schemas.openxmlformats.org/officeDocument/2006/relationships/hyperlink" Target="https://podminky.urs.cz/item/CS_URS_2025_01/763131451" TargetMode="External"/><Relationship Id="rId28" Type="http://schemas.openxmlformats.org/officeDocument/2006/relationships/hyperlink" Target="https://podminky.urs.cz/item/CS_URS_2025_01/766691914" TargetMode="External"/><Relationship Id="rId36" Type="http://schemas.openxmlformats.org/officeDocument/2006/relationships/hyperlink" Target="https://podminky.urs.cz/item/CS_URS_2025_01/781151031" TargetMode="External"/><Relationship Id="rId10" Type="http://schemas.openxmlformats.org/officeDocument/2006/relationships/hyperlink" Target="https://podminky.urs.cz/item/CS_URS_2025_01/968072245" TargetMode="External"/><Relationship Id="rId19" Type="http://schemas.openxmlformats.org/officeDocument/2006/relationships/hyperlink" Target="https://podminky.urs.cz/item/CS_URS_2025_01/763111717" TargetMode="External"/><Relationship Id="rId31" Type="http://schemas.openxmlformats.org/officeDocument/2006/relationships/hyperlink" Target="https://podminky.urs.cz/item/CS_URS_2025_01/771121011" TargetMode="External"/><Relationship Id="rId44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631312121" TargetMode="External"/><Relationship Id="rId9" Type="http://schemas.openxmlformats.org/officeDocument/2006/relationships/hyperlink" Target="https://podminky.urs.cz/item/CS_URS_2025_01/965081213" TargetMode="External"/><Relationship Id="rId14" Type="http://schemas.openxmlformats.org/officeDocument/2006/relationships/hyperlink" Target="https://podminky.urs.cz/item/CS_URS_2025_01/997013509" TargetMode="External"/><Relationship Id="rId22" Type="http://schemas.openxmlformats.org/officeDocument/2006/relationships/hyperlink" Target="https://podminky.urs.cz/item/CS_URS_2025_01/763121811" TargetMode="External"/><Relationship Id="rId27" Type="http://schemas.openxmlformats.org/officeDocument/2006/relationships/hyperlink" Target="https://podminky.urs.cz/item/CS_URS_2025_01/998763322" TargetMode="External"/><Relationship Id="rId30" Type="http://schemas.openxmlformats.org/officeDocument/2006/relationships/hyperlink" Target="https://podminky.urs.cz/item/CS_URS_2025_01/771111011" TargetMode="External"/><Relationship Id="rId35" Type="http://schemas.openxmlformats.org/officeDocument/2006/relationships/hyperlink" Target="https://podminky.urs.cz/item/CS_URS_2025_01/781121011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podminky.urs.cz/item/CS_URS_2025_01/962031013" TargetMode="External"/><Relationship Id="rId3" Type="http://schemas.openxmlformats.org/officeDocument/2006/relationships/hyperlink" Target="https://podminky.urs.cz/item/CS_URS_2025_01/612325419" TargetMode="External"/><Relationship Id="rId12" Type="http://schemas.openxmlformats.org/officeDocument/2006/relationships/hyperlink" Target="https://podminky.urs.cz/item/CS_URS_2025_01/997013153" TargetMode="External"/><Relationship Id="rId17" Type="http://schemas.openxmlformats.org/officeDocument/2006/relationships/hyperlink" Target="https://podminky.urs.cz/item/CS_URS_2025_01/998011009" TargetMode="External"/><Relationship Id="rId25" Type="http://schemas.openxmlformats.org/officeDocument/2006/relationships/hyperlink" Target="https://podminky.urs.cz/item/CS_URS_2025_01/763131821" TargetMode="External"/><Relationship Id="rId33" Type="http://schemas.openxmlformats.org/officeDocument/2006/relationships/hyperlink" Target="https://podminky.urs.cz/item/CS_URS_2025_01/998771112" TargetMode="External"/><Relationship Id="rId38" Type="http://schemas.openxmlformats.org/officeDocument/2006/relationships/hyperlink" Target="https://podminky.urs.cz/item/CS_URS_2025_01/78149215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>
      <selection activeCell="C2" sqref="C2"/>
    </sheetView>
  </sheetViews>
  <sheetFormatPr defaultRowHeight="11.25"/>
  <cols>
    <col min="1" max="1" width="8.33203125" style="11" customWidth="1"/>
    <col min="2" max="2" width="1.6640625" style="11" customWidth="1"/>
    <col min="3" max="3" width="4.1640625" style="11" customWidth="1"/>
    <col min="4" max="33" width="2.6640625" style="11" customWidth="1"/>
    <col min="34" max="34" width="3.33203125" style="11" customWidth="1"/>
    <col min="35" max="35" width="31.6640625" style="11" customWidth="1"/>
    <col min="36" max="37" width="2.5" style="11" customWidth="1"/>
    <col min="38" max="38" width="8.33203125" style="11" customWidth="1"/>
    <col min="39" max="39" width="3.33203125" style="11" customWidth="1"/>
    <col min="40" max="40" width="13.33203125" style="11" customWidth="1"/>
    <col min="41" max="41" width="7.5" style="11" customWidth="1"/>
    <col min="42" max="42" width="4.1640625" style="11" customWidth="1"/>
    <col min="43" max="43" width="15.6640625" style="11" customWidth="1"/>
    <col min="44" max="44" width="13.6640625" style="11" customWidth="1"/>
    <col min="45" max="47" width="25.83203125" style="11" hidden="1" customWidth="1"/>
    <col min="48" max="49" width="21.6640625" style="11" hidden="1" customWidth="1"/>
    <col min="50" max="51" width="25" style="11" hidden="1" customWidth="1"/>
    <col min="52" max="52" width="21.6640625" style="11" hidden="1" customWidth="1"/>
    <col min="53" max="53" width="19.1640625" style="11" hidden="1" customWidth="1"/>
    <col min="54" max="54" width="25" style="11" hidden="1" customWidth="1"/>
    <col min="55" max="55" width="21.6640625" style="11" hidden="1" customWidth="1"/>
    <col min="56" max="56" width="19.1640625" style="11" hidden="1" customWidth="1"/>
    <col min="57" max="57" width="66.5" style="11" customWidth="1"/>
    <col min="58" max="70" width="9.33203125" style="11"/>
    <col min="71" max="91" width="9.33203125" style="11" hidden="1"/>
    <col min="92" max="16384" width="9.33203125" style="11"/>
  </cols>
  <sheetData>
    <row r="1" spans="1:74">
      <c r="A1" s="279" t="s">
        <v>0</v>
      </c>
      <c r="AZ1" s="279" t="s">
        <v>1</v>
      </c>
      <c r="BA1" s="279" t="s">
        <v>2</v>
      </c>
      <c r="BB1" s="279" t="s">
        <v>3</v>
      </c>
      <c r="BT1" s="279" t="s">
        <v>4</v>
      </c>
      <c r="BU1" s="279" t="s">
        <v>4</v>
      </c>
      <c r="BV1" s="279" t="s">
        <v>5</v>
      </c>
    </row>
    <row r="2" spans="1:74" ht="36.950000000000003" customHeight="1"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S2" s="280" t="s">
        <v>6</v>
      </c>
      <c r="BT2" s="280" t="s">
        <v>7</v>
      </c>
    </row>
    <row r="3" spans="1:74" ht="6.9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10"/>
      <c r="BS3" s="280" t="s">
        <v>6</v>
      </c>
      <c r="BT3" s="280" t="s">
        <v>8</v>
      </c>
    </row>
    <row r="4" spans="1:74" ht="24.95" customHeight="1">
      <c r="B4" s="10"/>
      <c r="D4" s="12" t="s">
        <v>9</v>
      </c>
      <c r="AR4" s="10"/>
      <c r="AS4" s="281" t="s">
        <v>10</v>
      </c>
      <c r="BE4" s="282" t="s">
        <v>11</v>
      </c>
      <c r="BS4" s="280" t="s">
        <v>12</v>
      </c>
    </row>
    <row r="5" spans="1:74" ht="12" customHeight="1">
      <c r="B5" s="10"/>
      <c r="D5" s="13" t="s">
        <v>13</v>
      </c>
      <c r="K5" s="325" t="s">
        <v>14</v>
      </c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R5" s="10"/>
      <c r="BE5" s="322" t="s">
        <v>15</v>
      </c>
      <c r="BS5" s="280" t="s">
        <v>6</v>
      </c>
    </row>
    <row r="6" spans="1:74" ht="36.950000000000003" customHeight="1">
      <c r="B6" s="10"/>
      <c r="D6" s="15" t="s">
        <v>16</v>
      </c>
      <c r="K6" s="327" t="s">
        <v>17</v>
      </c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R6" s="10"/>
      <c r="BE6" s="323"/>
      <c r="BS6" s="280" t="s">
        <v>6</v>
      </c>
    </row>
    <row r="7" spans="1:74" ht="12" customHeight="1">
      <c r="B7" s="10"/>
      <c r="D7" s="16" t="s">
        <v>18</v>
      </c>
      <c r="K7" s="14" t="s">
        <v>19</v>
      </c>
      <c r="AK7" s="16" t="s">
        <v>20</v>
      </c>
      <c r="AN7" s="14" t="s">
        <v>21</v>
      </c>
      <c r="AR7" s="10"/>
      <c r="BE7" s="323"/>
      <c r="BS7" s="280" t="s">
        <v>6</v>
      </c>
    </row>
    <row r="8" spans="1:74" ht="12" customHeight="1">
      <c r="B8" s="10"/>
      <c r="D8" s="16" t="s">
        <v>22</v>
      </c>
      <c r="K8" s="14" t="s">
        <v>23</v>
      </c>
      <c r="AK8" s="16" t="s">
        <v>24</v>
      </c>
      <c r="AN8" s="17" t="s">
        <v>25</v>
      </c>
      <c r="AR8" s="10"/>
      <c r="BE8" s="323"/>
      <c r="BS8" s="280" t="s">
        <v>6</v>
      </c>
    </row>
    <row r="9" spans="1:74" ht="14.45" customHeight="1">
      <c r="B9" s="10"/>
      <c r="AR9" s="10"/>
      <c r="BE9" s="323"/>
      <c r="BS9" s="280" t="s">
        <v>6</v>
      </c>
    </row>
    <row r="10" spans="1:74" ht="12" customHeight="1">
      <c r="B10" s="10"/>
      <c r="D10" s="16" t="s">
        <v>26</v>
      </c>
      <c r="AK10" s="16" t="s">
        <v>27</v>
      </c>
      <c r="AN10" s="14" t="s">
        <v>21</v>
      </c>
      <c r="AR10" s="10"/>
      <c r="BE10" s="323"/>
      <c r="BS10" s="280" t="s">
        <v>6</v>
      </c>
    </row>
    <row r="11" spans="1:74" ht="18.399999999999999" customHeight="1">
      <c r="B11" s="10"/>
      <c r="E11" s="14" t="s">
        <v>28</v>
      </c>
      <c r="AK11" s="16" t="s">
        <v>29</v>
      </c>
      <c r="AN11" s="14" t="s">
        <v>21</v>
      </c>
      <c r="AR11" s="10"/>
      <c r="BE11" s="323"/>
      <c r="BS11" s="280" t="s">
        <v>6</v>
      </c>
    </row>
    <row r="12" spans="1:74" ht="6.95" customHeight="1">
      <c r="B12" s="10"/>
      <c r="AR12" s="10"/>
      <c r="BE12" s="323"/>
      <c r="BS12" s="280" t="s">
        <v>6</v>
      </c>
    </row>
    <row r="13" spans="1:74" ht="12" customHeight="1">
      <c r="B13" s="10"/>
      <c r="D13" s="16" t="s">
        <v>30</v>
      </c>
      <c r="AK13" s="16" t="s">
        <v>27</v>
      </c>
      <c r="AN13" s="18" t="s">
        <v>31</v>
      </c>
      <c r="AR13" s="10"/>
      <c r="BE13" s="323"/>
      <c r="BS13" s="280" t="s">
        <v>6</v>
      </c>
    </row>
    <row r="14" spans="1:74" ht="12.75">
      <c r="B14" s="10"/>
      <c r="E14" s="328" t="s">
        <v>31</v>
      </c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16" t="s">
        <v>29</v>
      </c>
      <c r="AN14" s="18" t="s">
        <v>31</v>
      </c>
      <c r="AR14" s="10"/>
      <c r="BE14" s="323"/>
      <c r="BS14" s="280" t="s">
        <v>6</v>
      </c>
    </row>
    <row r="15" spans="1:74" ht="6.95" customHeight="1">
      <c r="B15" s="10"/>
      <c r="AR15" s="10"/>
      <c r="BE15" s="323"/>
      <c r="BS15" s="280" t="s">
        <v>4</v>
      </c>
    </row>
    <row r="16" spans="1:74" ht="12" customHeight="1">
      <c r="B16" s="10"/>
      <c r="D16" s="16" t="s">
        <v>32</v>
      </c>
      <c r="AK16" s="16" t="s">
        <v>27</v>
      </c>
      <c r="AN16" s="14" t="s">
        <v>21</v>
      </c>
      <c r="AR16" s="10"/>
      <c r="BE16" s="323"/>
      <c r="BS16" s="280" t="s">
        <v>4</v>
      </c>
    </row>
    <row r="17" spans="1:71" ht="18.399999999999999" customHeight="1">
      <c r="B17" s="10"/>
      <c r="E17" s="14" t="s">
        <v>33</v>
      </c>
      <c r="AK17" s="16" t="s">
        <v>29</v>
      </c>
      <c r="AN17" s="14" t="s">
        <v>21</v>
      </c>
      <c r="AR17" s="10"/>
      <c r="BE17" s="323"/>
      <c r="BS17" s="280" t="s">
        <v>34</v>
      </c>
    </row>
    <row r="18" spans="1:71" ht="6.95" customHeight="1">
      <c r="B18" s="10"/>
      <c r="AR18" s="10"/>
      <c r="BE18" s="323"/>
      <c r="BS18" s="280" t="s">
        <v>6</v>
      </c>
    </row>
    <row r="19" spans="1:71" ht="12" customHeight="1">
      <c r="B19" s="10"/>
      <c r="D19" s="16" t="s">
        <v>35</v>
      </c>
      <c r="AK19" s="16" t="s">
        <v>27</v>
      </c>
      <c r="AN19" s="14" t="s">
        <v>21</v>
      </c>
      <c r="AR19" s="10"/>
      <c r="BE19" s="323"/>
      <c r="BS19" s="280" t="s">
        <v>6</v>
      </c>
    </row>
    <row r="20" spans="1:71" ht="18.399999999999999" customHeight="1">
      <c r="B20" s="10"/>
      <c r="E20" s="14" t="s">
        <v>36</v>
      </c>
      <c r="AK20" s="16" t="s">
        <v>29</v>
      </c>
      <c r="AN20" s="14" t="s">
        <v>21</v>
      </c>
      <c r="AR20" s="10"/>
      <c r="BE20" s="323"/>
      <c r="BS20" s="280" t="s">
        <v>4</v>
      </c>
    </row>
    <row r="21" spans="1:71" ht="6.95" customHeight="1">
      <c r="B21" s="10"/>
      <c r="AR21" s="10"/>
      <c r="BE21" s="323"/>
    </row>
    <row r="22" spans="1:71" ht="12" customHeight="1">
      <c r="B22" s="10"/>
      <c r="D22" s="16" t="s">
        <v>37</v>
      </c>
      <c r="AR22" s="10"/>
      <c r="BE22" s="323"/>
    </row>
    <row r="23" spans="1:71" ht="47.25" customHeight="1">
      <c r="B23" s="10"/>
      <c r="E23" s="330" t="s">
        <v>38</v>
      </c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R23" s="10"/>
      <c r="BE23" s="323"/>
    </row>
    <row r="24" spans="1:71" ht="6.95" customHeight="1">
      <c r="B24" s="10"/>
      <c r="AR24" s="10"/>
      <c r="BE24" s="323"/>
    </row>
    <row r="25" spans="1:71" ht="6.95" customHeight="1">
      <c r="B25" s="1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10"/>
      <c r="BE25" s="323"/>
    </row>
    <row r="26" spans="1:71" s="283" customFormat="1" ht="25.9" customHeight="1">
      <c r="A26" s="23"/>
      <c r="B26" s="22"/>
      <c r="C26" s="23"/>
      <c r="D26" s="24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31">
        <f>ROUND(AG54,2)</f>
        <v>0</v>
      </c>
      <c r="AL26" s="332"/>
      <c r="AM26" s="332"/>
      <c r="AN26" s="332"/>
      <c r="AO26" s="332"/>
      <c r="AP26" s="23"/>
      <c r="AQ26" s="23"/>
      <c r="AR26" s="22"/>
      <c r="BE26" s="323"/>
    </row>
    <row r="27" spans="1:71" s="283" customFormat="1" ht="6.95" customHeight="1">
      <c r="A27" s="23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2"/>
      <c r="BE27" s="323"/>
    </row>
    <row r="28" spans="1:71" s="283" customFormat="1" ht="12.75">
      <c r="A28" s="23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333" t="s">
        <v>40</v>
      </c>
      <c r="M28" s="333"/>
      <c r="N28" s="333"/>
      <c r="O28" s="333"/>
      <c r="P28" s="333"/>
      <c r="Q28" s="23"/>
      <c r="R28" s="23"/>
      <c r="S28" s="23"/>
      <c r="T28" s="23"/>
      <c r="U28" s="23"/>
      <c r="V28" s="23"/>
      <c r="W28" s="333" t="s">
        <v>41</v>
      </c>
      <c r="X28" s="333"/>
      <c r="Y28" s="333"/>
      <c r="Z28" s="333"/>
      <c r="AA28" s="333"/>
      <c r="AB28" s="333"/>
      <c r="AC28" s="333"/>
      <c r="AD28" s="333"/>
      <c r="AE28" s="333"/>
      <c r="AF28" s="23"/>
      <c r="AG28" s="23"/>
      <c r="AH28" s="23"/>
      <c r="AI28" s="23"/>
      <c r="AJ28" s="23"/>
      <c r="AK28" s="333" t="s">
        <v>42</v>
      </c>
      <c r="AL28" s="333"/>
      <c r="AM28" s="333"/>
      <c r="AN28" s="333"/>
      <c r="AO28" s="333"/>
      <c r="AP28" s="23"/>
      <c r="AQ28" s="23"/>
      <c r="AR28" s="22"/>
      <c r="BE28" s="323"/>
    </row>
    <row r="29" spans="1:71" s="29" customFormat="1" ht="14.45" customHeight="1">
      <c r="B29" s="28"/>
      <c r="D29" s="16" t="s">
        <v>43</v>
      </c>
      <c r="F29" s="16" t="s">
        <v>44</v>
      </c>
      <c r="L29" s="321">
        <v>0.21</v>
      </c>
      <c r="M29" s="320"/>
      <c r="N29" s="320"/>
      <c r="O29" s="320"/>
      <c r="P29" s="320"/>
      <c r="W29" s="319">
        <f>ROUND(AZ54, 2)</f>
        <v>0</v>
      </c>
      <c r="X29" s="320"/>
      <c r="Y29" s="320"/>
      <c r="Z29" s="320"/>
      <c r="AA29" s="320"/>
      <c r="AB29" s="320"/>
      <c r="AC29" s="320"/>
      <c r="AD29" s="320"/>
      <c r="AE29" s="320"/>
      <c r="AK29" s="319">
        <f>ROUND(AV54, 2)</f>
        <v>0</v>
      </c>
      <c r="AL29" s="320"/>
      <c r="AM29" s="320"/>
      <c r="AN29" s="320"/>
      <c r="AO29" s="320"/>
      <c r="AR29" s="28"/>
      <c r="BE29" s="324"/>
    </row>
    <row r="30" spans="1:71" s="29" customFormat="1" ht="14.45" customHeight="1">
      <c r="B30" s="28"/>
      <c r="F30" s="16" t="s">
        <v>45</v>
      </c>
      <c r="L30" s="321">
        <v>0.12</v>
      </c>
      <c r="M30" s="320"/>
      <c r="N30" s="320"/>
      <c r="O30" s="320"/>
      <c r="P30" s="320"/>
      <c r="W30" s="319">
        <f>ROUND(BA54, 2)</f>
        <v>0</v>
      </c>
      <c r="X30" s="320"/>
      <c r="Y30" s="320"/>
      <c r="Z30" s="320"/>
      <c r="AA30" s="320"/>
      <c r="AB30" s="320"/>
      <c r="AC30" s="320"/>
      <c r="AD30" s="320"/>
      <c r="AE30" s="320"/>
      <c r="AK30" s="319">
        <f>ROUND(AW54, 2)</f>
        <v>0</v>
      </c>
      <c r="AL30" s="320"/>
      <c r="AM30" s="320"/>
      <c r="AN30" s="320"/>
      <c r="AO30" s="320"/>
      <c r="AR30" s="28"/>
      <c r="BE30" s="324"/>
    </row>
    <row r="31" spans="1:71" s="29" customFormat="1" ht="14.45" hidden="1" customHeight="1">
      <c r="B31" s="28"/>
      <c r="F31" s="16" t="s">
        <v>46</v>
      </c>
      <c r="L31" s="321">
        <v>0.21</v>
      </c>
      <c r="M31" s="320"/>
      <c r="N31" s="320"/>
      <c r="O31" s="320"/>
      <c r="P31" s="320"/>
      <c r="W31" s="319">
        <f>ROUND(BB54, 2)</f>
        <v>0</v>
      </c>
      <c r="X31" s="320"/>
      <c r="Y31" s="320"/>
      <c r="Z31" s="320"/>
      <c r="AA31" s="320"/>
      <c r="AB31" s="320"/>
      <c r="AC31" s="320"/>
      <c r="AD31" s="320"/>
      <c r="AE31" s="320"/>
      <c r="AK31" s="319">
        <v>0</v>
      </c>
      <c r="AL31" s="320"/>
      <c r="AM31" s="320"/>
      <c r="AN31" s="320"/>
      <c r="AO31" s="320"/>
      <c r="AR31" s="28"/>
      <c r="BE31" s="324"/>
    </row>
    <row r="32" spans="1:71" s="29" customFormat="1" ht="14.45" hidden="1" customHeight="1">
      <c r="B32" s="28"/>
      <c r="F32" s="16" t="s">
        <v>47</v>
      </c>
      <c r="L32" s="321">
        <v>0.12</v>
      </c>
      <c r="M32" s="320"/>
      <c r="N32" s="320"/>
      <c r="O32" s="320"/>
      <c r="P32" s="320"/>
      <c r="W32" s="319">
        <f>ROUND(BC54, 2)</f>
        <v>0</v>
      </c>
      <c r="X32" s="320"/>
      <c r="Y32" s="320"/>
      <c r="Z32" s="320"/>
      <c r="AA32" s="320"/>
      <c r="AB32" s="320"/>
      <c r="AC32" s="320"/>
      <c r="AD32" s="320"/>
      <c r="AE32" s="320"/>
      <c r="AK32" s="319">
        <v>0</v>
      </c>
      <c r="AL32" s="320"/>
      <c r="AM32" s="320"/>
      <c r="AN32" s="320"/>
      <c r="AO32" s="320"/>
      <c r="AR32" s="28"/>
      <c r="BE32" s="324"/>
    </row>
    <row r="33" spans="1:57" s="29" customFormat="1" ht="14.45" hidden="1" customHeight="1">
      <c r="B33" s="28"/>
      <c r="F33" s="16" t="s">
        <v>48</v>
      </c>
      <c r="L33" s="321">
        <v>0</v>
      </c>
      <c r="M33" s="320"/>
      <c r="N33" s="320"/>
      <c r="O33" s="320"/>
      <c r="P33" s="320"/>
      <c r="W33" s="319">
        <f>ROUND(BD54, 2)</f>
        <v>0</v>
      </c>
      <c r="X33" s="320"/>
      <c r="Y33" s="320"/>
      <c r="Z33" s="320"/>
      <c r="AA33" s="320"/>
      <c r="AB33" s="320"/>
      <c r="AC33" s="320"/>
      <c r="AD33" s="320"/>
      <c r="AE33" s="320"/>
      <c r="AK33" s="319">
        <v>0</v>
      </c>
      <c r="AL33" s="320"/>
      <c r="AM33" s="320"/>
      <c r="AN33" s="320"/>
      <c r="AO33" s="320"/>
      <c r="AR33" s="28"/>
    </row>
    <row r="34" spans="1:57" s="283" customFormat="1" ht="6.95" customHeight="1">
      <c r="A34" s="23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2"/>
      <c r="BE34" s="23"/>
    </row>
    <row r="35" spans="1:57" s="283" customFormat="1" ht="25.9" customHeight="1">
      <c r="A35" s="23"/>
      <c r="B35" s="22"/>
      <c r="C35" s="30"/>
      <c r="D35" s="31" t="s">
        <v>49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50</v>
      </c>
      <c r="U35" s="32"/>
      <c r="V35" s="32"/>
      <c r="W35" s="32"/>
      <c r="X35" s="352" t="s">
        <v>51</v>
      </c>
      <c r="Y35" s="353"/>
      <c r="Z35" s="353"/>
      <c r="AA35" s="353"/>
      <c r="AB35" s="353"/>
      <c r="AC35" s="32"/>
      <c r="AD35" s="32"/>
      <c r="AE35" s="32"/>
      <c r="AF35" s="32"/>
      <c r="AG35" s="32"/>
      <c r="AH35" s="32"/>
      <c r="AI35" s="32"/>
      <c r="AJ35" s="32"/>
      <c r="AK35" s="354">
        <f>SUM(AK26:AK33)</f>
        <v>0</v>
      </c>
      <c r="AL35" s="353"/>
      <c r="AM35" s="353"/>
      <c r="AN35" s="353"/>
      <c r="AO35" s="355"/>
      <c r="AP35" s="30"/>
      <c r="AQ35" s="30"/>
      <c r="AR35" s="22"/>
      <c r="BE35" s="23"/>
    </row>
    <row r="36" spans="1:57" s="283" customFormat="1" ht="6.95" customHeight="1">
      <c r="A36" s="23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2"/>
      <c r="BE36" s="23"/>
    </row>
    <row r="37" spans="1:57" s="283" customFormat="1" ht="6.95" customHeight="1">
      <c r="A37" s="2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2"/>
      <c r="BE37" s="23"/>
    </row>
    <row r="41" spans="1:57" s="283" customFormat="1" ht="6.95" customHeight="1">
      <c r="A41" s="23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2"/>
      <c r="BE41" s="23"/>
    </row>
    <row r="42" spans="1:57" s="283" customFormat="1" ht="24.95" customHeight="1">
      <c r="A42" s="23"/>
      <c r="B42" s="22"/>
      <c r="C42" s="12" t="s">
        <v>52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2"/>
      <c r="BE42" s="23"/>
    </row>
    <row r="43" spans="1:57" s="283" customFormat="1" ht="6.95" customHeight="1">
      <c r="A43" s="23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2"/>
      <c r="BE43" s="23"/>
    </row>
    <row r="44" spans="1:57" s="39" customFormat="1" ht="12" customHeight="1">
      <c r="B44" s="38"/>
      <c r="C44" s="16" t="s">
        <v>13</v>
      </c>
      <c r="L44" s="39" t="str">
        <f>K5</f>
        <v>25-03_5021-P</v>
      </c>
      <c r="AR44" s="38"/>
    </row>
    <row r="45" spans="1:57" s="42" customFormat="1" ht="36.950000000000003" customHeight="1">
      <c r="B45" s="40"/>
      <c r="C45" s="41" t="s">
        <v>16</v>
      </c>
      <c r="L45" s="343" t="str">
        <f>K6</f>
        <v>Stavební úpravy toalety - Budova E3 (3.NP)</v>
      </c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R45" s="40"/>
    </row>
    <row r="46" spans="1:57" s="283" customFormat="1" ht="6.95" customHeight="1">
      <c r="A46" s="23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2"/>
      <c r="BE46" s="23"/>
    </row>
    <row r="47" spans="1:57" s="283" customFormat="1" ht="12" customHeight="1">
      <c r="A47" s="23"/>
      <c r="B47" s="22"/>
      <c r="C47" s="16" t="s">
        <v>22</v>
      </c>
      <c r="D47" s="23"/>
      <c r="E47" s="23"/>
      <c r="F47" s="23"/>
      <c r="G47" s="23"/>
      <c r="H47" s="23"/>
      <c r="I47" s="23"/>
      <c r="J47" s="23"/>
      <c r="K47" s="23"/>
      <c r="L47" s="43" t="str">
        <f>IF(K8="","",K8)</f>
        <v>TUL Liberec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16" t="s">
        <v>24</v>
      </c>
      <c r="AJ47" s="23"/>
      <c r="AK47" s="23"/>
      <c r="AL47" s="23"/>
      <c r="AM47" s="345" t="str">
        <f>IF(AN8= "","",AN8)</f>
        <v>30. 3. 2025</v>
      </c>
      <c r="AN47" s="345"/>
      <c r="AO47" s="23"/>
      <c r="AP47" s="23"/>
      <c r="AQ47" s="23"/>
      <c r="AR47" s="22"/>
      <c r="BE47" s="23"/>
    </row>
    <row r="48" spans="1:57" s="283" customFormat="1" ht="6.95" customHeight="1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2"/>
      <c r="BE48" s="23"/>
    </row>
    <row r="49" spans="1:91" s="283" customFormat="1" ht="15.2" customHeight="1">
      <c r="A49" s="23"/>
      <c r="B49" s="22"/>
      <c r="C49" s="16" t="s">
        <v>26</v>
      </c>
      <c r="D49" s="23"/>
      <c r="E49" s="23"/>
      <c r="F49" s="23"/>
      <c r="G49" s="23"/>
      <c r="H49" s="23"/>
      <c r="I49" s="23"/>
      <c r="J49" s="23"/>
      <c r="K49" s="23"/>
      <c r="L49" s="39" t="str">
        <f>IF(E11= "","",E11)</f>
        <v xml:space="preserve">TUL Liberec 17.listopadu 590/14 Liberec 15 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16" t="s">
        <v>32</v>
      </c>
      <c r="AJ49" s="23"/>
      <c r="AK49" s="23"/>
      <c r="AL49" s="23"/>
      <c r="AM49" s="346" t="str">
        <f>IF(E17="","",E17)</f>
        <v>Ing. Jana Košťálová</v>
      </c>
      <c r="AN49" s="347"/>
      <c r="AO49" s="347"/>
      <c r="AP49" s="347"/>
      <c r="AQ49" s="23"/>
      <c r="AR49" s="22"/>
      <c r="AS49" s="348" t="s">
        <v>53</v>
      </c>
      <c r="AT49" s="349"/>
      <c r="AU49" s="99"/>
      <c r="AV49" s="99"/>
      <c r="AW49" s="99"/>
      <c r="AX49" s="99"/>
      <c r="AY49" s="99"/>
      <c r="AZ49" s="99"/>
      <c r="BA49" s="99"/>
      <c r="BB49" s="99"/>
      <c r="BC49" s="99"/>
      <c r="BD49" s="284"/>
      <c r="BE49" s="23"/>
    </row>
    <row r="50" spans="1:91" s="283" customFormat="1" ht="15.2" customHeight="1">
      <c r="A50" s="23"/>
      <c r="B50" s="22"/>
      <c r="C50" s="16" t="s">
        <v>30</v>
      </c>
      <c r="D50" s="23"/>
      <c r="E50" s="23"/>
      <c r="F50" s="23"/>
      <c r="G50" s="23"/>
      <c r="H50" s="23"/>
      <c r="I50" s="23"/>
      <c r="J50" s="23"/>
      <c r="K50" s="23"/>
      <c r="L50" s="39" t="str">
        <f>IF(E14= "Vyplň údaj","",E14)</f>
        <v/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16" t="s">
        <v>35</v>
      </c>
      <c r="AJ50" s="23"/>
      <c r="AK50" s="23"/>
      <c r="AL50" s="23"/>
      <c r="AM50" s="346" t="str">
        <f>IF(E20="","",E20)</f>
        <v>Propos Liberec s.r.o.</v>
      </c>
      <c r="AN50" s="347"/>
      <c r="AO50" s="347"/>
      <c r="AP50" s="347"/>
      <c r="AQ50" s="23"/>
      <c r="AR50" s="22"/>
      <c r="AS50" s="350"/>
      <c r="AT50" s="351"/>
      <c r="AU50" s="45"/>
      <c r="AV50" s="45"/>
      <c r="AW50" s="45"/>
      <c r="AX50" s="45"/>
      <c r="AY50" s="45"/>
      <c r="AZ50" s="45"/>
      <c r="BA50" s="45"/>
      <c r="BB50" s="45"/>
      <c r="BC50" s="45"/>
      <c r="BD50" s="46"/>
      <c r="BE50" s="23"/>
    </row>
    <row r="51" spans="1:91" s="283" customFormat="1" ht="10.9" customHeigh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2"/>
      <c r="AS51" s="350"/>
      <c r="AT51" s="351"/>
      <c r="AU51" s="45"/>
      <c r="AV51" s="45"/>
      <c r="AW51" s="45"/>
      <c r="AX51" s="45"/>
      <c r="AY51" s="45"/>
      <c r="AZ51" s="45"/>
      <c r="BA51" s="45"/>
      <c r="BB51" s="45"/>
      <c r="BC51" s="45"/>
      <c r="BD51" s="46"/>
      <c r="BE51" s="23"/>
    </row>
    <row r="52" spans="1:91" s="283" customFormat="1" ht="29.25" customHeight="1">
      <c r="A52" s="23"/>
      <c r="B52" s="22"/>
      <c r="C52" s="339" t="s">
        <v>54</v>
      </c>
      <c r="D52" s="340"/>
      <c r="E52" s="340"/>
      <c r="F52" s="340"/>
      <c r="G52" s="340"/>
      <c r="H52" s="47"/>
      <c r="I52" s="341" t="s">
        <v>55</v>
      </c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2" t="s">
        <v>56</v>
      </c>
      <c r="AH52" s="340"/>
      <c r="AI52" s="340"/>
      <c r="AJ52" s="340"/>
      <c r="AK52" s="340"/>
      <c r="AL52" s="340"/>
      <c r="AM52" s="340"/>
      <c r="AN52" s="341" t="s">
        <v>57</v>
      </c>
      <c r="AO52" s="340"/>
      <c r="AP52" s="340"/>
      <c r="AQ52" s="48" t="s">
        <v>58</v>
      </c>
      <c r="AR52" s="22"/>
      <c r="AS52" s="49" t="s">
        <v>59</v>
      </c>
      <c r="AT52" s="50" t="s">
        <v>60</v>
      </c>
      <c r="AU52" s="50" t="s">
        <v>61</v>
      </c>
      <c r="AV52" s="50" t="s">
        <v>62</v>
      </c>
      <c r="AW52" s="50" t="s">
        <v>63</v>
      </c>
      <c r="AX52" s="50" t="s">
        <v>64</v>
      </c>
      <c r="AY52" s="50" t="s">
        <v>65</v>
      </c>
      <c r="AZ52" s="50" t="s">
        <v>66</v>
      </c>
      <c r="BA52" s="50" t="s">
        <v>67</v>
      </c>
      <c r="BB52" s="50" t="s">
        <v>68</v>
      </c>
      <c r="BC52" s="50" t="s">
        <v>69</v>
      </c>
      <c r="BD52" s="51" t="s">
        <v>70</v>
      </c>
      <c r="BE52" s="23"/>
    </row>
    <row r="53" spans="1:91" s="283" customFormat="1" ht="10.9" customHeigh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4"/>
      <c r="BE53" s="23"/>
    </row>
    <row r="54" spans="1:91" s="285" customFormat="1" ht="32.450000000000003" customHeight="1">
      <c r="B54" s="55"/>
      <c r="C54" s="56" t="s">
        <v>71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37">
        <f>ROUND(AG55,2)</f>
        <v>0</v>
      </c>
      <c r="AH54" s="337"/>
      <c r="AI54" s="337"/>
      <c r="AJ54" s="337"/>
      <c r="AK54" s="337"/>
      <c r="AL54" s="337"/>
      <c r="AM54" s="337"/>
      <c r="AN54" s="338">
        <f>SUM(AG54,AT54)</f>
        <v>0</v>
      </c>
      <c r="AO54" s="338"/>
      <c r="AP54" s="338"/>
      <c r="AQ54" s="59" t="s">
        <v>21</v>
      </c>
      <c r="AR54" s="55"/>
      <c r="AS54" s="60">
        <f>ROUND(AS55,2)</f>
        <v>0</v>
      </c>
      <c r="AT54" s="61">
        <f>ROUND(SUM(AV54:AW54),2)</f>
        <v>0</v>
      </c>
      <c r="AU54" s="62">
        <f>ROUND(AU55,5)</f>
        <v>0</v>
      </c>
      <c r="AV54" s="61">
        <f>ROUND(AZ54*L29,2)</f>
        <v>0</v>
      </c>
      <c r="AW54" s="61">
        <f>ROUND(BA54*L30,2)</f>
        <v>0</v>
      </c>
      <c r="AX54" s="61">
        <f>ROUND(BB54*L29,2)</f>
        <v>0</v>
      </c>
      <c r="AY54" s="61">
        <f>ROUND(BC54*L30,2)</f>
        <v>0</v>
      </c>
      <c r="AZ54" s="61">
        <f>ROUND(AZ55,2)</f>
        <v>0</v>
      </c>
      <c r="BA54" s="61">
        <f>ROUND(BA55,2)</f>
        <v>0</v>
      </c>
      <c r="BB54" s="61">
        <f>ROUND(BB55,2)</f>
        <v>0</v>
      </c>
      <c r="BC54" s="61">
        <f>ROUND(BC55,2)</f>
        <v>0</v>
      </c>
      <c r="BD54" s="63">
        <f>ROUND(BD55,2)</f>
        <v>0</v>
      </c>
      <c r="BS54" s="286" t="s">
        <v>72</v>
      </c>
      <c r="BT54" s="286" t="s">
        <v>73</v>
      </c>
      <c r="BU54" s="287" t="s">
        <v>74</v>
      </c>
      <c r="BV54" s="286" t="s">
        <v>75</v>
      </c>
      <c r="BW54" s="286" t="s">
        <v>5</v>
      </c>
      <c r="BX54" s="286" t="s">
        <v>76</v>
      </c>
      <c r="CL54" s="286" t="s">
        <v>19</v>
      </c>
    </row>
    <row r="55" spans="1:91" s="289" customFormat="1" ht="24.75" customHeight="1">
      <c r="A55" s="288" t="s">
        <v>77</v>
      </c>
      <c r="B55" s="64"/>
      <c r="C55" s="65"/>
      <c r="D55" s="336" t="s">
        <v>78</v>
      </c>
      <c r="E55" s="336"/>
      <c r="F55" s="336"/>
      <c r="G55" s="336"/>
      <c r="H55" s="336"/>
      <c r="I55" s="66"/>
      <c r="J55" s="336" t="s">
        <v>17</v>
      </c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4">
        <f>'3.1 - Stavební úpravy toa...'!J30</f>
        <v>0</v>
      </c>
      <c r="AH55" s="335"/>
      <c r="AI55" s="335"/>
      <c r="AJ55" s="335"/>
      <c r="AK55" s="335"/>
      <c r="AL55" s="335"/>
      <c r="AM55" s="335"/>
      <c r="AN55" s="334">
        <f>SUM(AG55,AT55)</f>
        <v>0</v>
      </c>
      <c r="AO55" s="335"/>
      <c r="AP55" s="335"/>
      <c r="AQ55" s="67" t="s">
        <v>79</v>
      </c>
      <c r="AR55" s="64"/>
      <c r="AS55" s="68">
        <v>0</v>
      </c>
      <c r="AT55" s="69">
        <f>ROUND(SUM(AV55:AW55),2)</f>
        <v>0</v>
      </c>
      <c r="AU55" s="70">
        <f>'3.1 - Stavební úpravy toa...'!P95</f>
        <v>0</v>
      </c>
      <c r="AV55" s="69">
        <f>'3.1 - Stavební úpravy toa...'!J33</f>
        <v>0</v>
      </c>
      <c r="AW55" s="69">
        <f>'3.1 - Stavební úpravy toa...'!J34</f>
        <v>0</v>
      </c>
      <c r="AX55" s="69">
        <f>'3.1 - Stavební úpravy toa...'!J35</f>
        <v>0</v>
      </c>
      <c r="AY55" s="69">
        <f>'3.1 - Stavební úpravy toa...'!J36</f>
        <v>0</v>
      </c>
      <c r="AZ55" s="69">
        <f>'3.1 - Stavební úpravy toa...'!F33</f>
        <v>0</v>
      </c>
      <c r="BA55" s="69">
        <f>'3.1 - Stavební úpravy toa...'!F34</f>
        <v>0</v>
      </c>
      <c r="BB55" s="69">
        <f>'3.1 - Stavební úpravy toa...'!F35</f>
        <v>0</v>
      </c>
      <c r="BC55" s="69">
        <f>'3.1 - Stavební úpravy toa...'!F36</f>
        <v>0</v>
      </c>
      <c r="BD55" s="71">
        <f>'3.1 - Stavební úpravy toa...'!F37</f>
        <v>0</v>
      </c>
      <c r="BT55" s="290" t="s">
        <v>80</v>
      </c>
      <c r="BV55" s="290" t="s">
        <v>75</v>
      </c>
      <c r="BW55" s="290" t="s">
        <v>81</v>
      </c>
      <c r="BX55" s="290" t="s">
        <v>5</v>
      </c>
      <c r="CL55" s="290" t="s">
        <v>21</v>
      </c>
      <c r="CM55" s="290" t="s">
        <v>82</v>
      </c>
    </row>
    <row r="56" spans="1:91" s="283" customFormat="1" ht="30" customHeigh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2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</row>
    <row r="57" spans="1:91" s="283" customFormat="1" ht="6.95" customHeight="1">
      <c r="A57" s="23"/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22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</row>
  </sheetData>
  <sheetProtection algorithmName="SHA-512" hashValue="5bxuh4GRxWqlI24hElq3wYxaD02+9UOb8/wyaDbiLRKnZBIV0b8GUrX/WkzRuirc5YhXombGArr7NOKkQYrbVg==" saltValue="N1RzSFg8KC1hBsWiNV7V4w==" spinCount="100000" sheet="1" objects="1" scenarios="1"/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3.1 - Stavební úpravy toa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85"/>
  <sheetViews>
    <sheetView showGridLines="0" tabSelected="1" topLeftCell="A119" workbookViewId="0">
      <selection activeCell="F361" sqref="F361"/>
    </sheetView>
  </sheetViews>
  <sheetFormatPr defaultRowHeight="11.25"/>
  <cols>
    <col min="1" max="1" width="8.33203125" style="11" customWidth="1"/>
    <col min="2" max="2" width="1.1640625" style="11" customWidth="1"/>
    <col min="3" max="3" width="4.1640625" style="11" customWidth="1"/>
    <col min="4" max="4" width="4.33203125" style="11" customWidth="1"/>
    <col min="5" max="5" width="17.1640625" style="11" customWidth="1"/>
    <col min="6" max="6" width="100.83203125" style="11" customWidth="1"/>
    <col min="7" max="7" width="7.5" style="11" customWidth="1"/>
    <col min="8" max="8" width="14" style="11" customWidth="1"/>
    <col min="9" max="9" width="15.83203125" style="11" customWidth="1"/>
    <col min="10" max="11" width="22.33203125" style="11" customWidth="1"/>
    <col min="12" max="12" width="9.33203125" style="11" customWidth="1"/>
    <col min="13" max="13" width="10.83203125" style="11" hidden="1" customWidth="1"/>
    <col min="14" max="14" width="9.33203125" style="11" hidden="1"/>
    <col min="15" max="20" width="14.1640625" style="11" hidden="1" customWidth="1"/>
    <col min="21" max="21" width="16.33203125" style="11" hidden="1" customWidth="1"/>
    <col min="22" max="22" width="12.33203125" style="11" customWidth="1"/>
    <col min="23" max="23" width="16.33203125" style="11" customWidth="1"/>
    <col min="24" max="24" width="12.33203125" style="11" customWidth="1"/>
    <col min="25" max="25" width="15" style="11" customWidth="1"/>
    <col min="26" max="26" width="11" style="11" customWidth="1"/>
    <col min="27" max="27" width="15" style="11" customWidth="1"/>
    <col min="28" max="28" width="16.33203125" style="11" customWidth="1"/>
    <col min="29" max="29" width="11" style="11" customWidth="1"/>
    <col min="30" max="30" width="15" style="11" customWidth="1"/>
    <col min="31" max="31" width="16.33203125" style="11" customWidth="1"/>
    <col min="32" max="43" width="9.33203125" style="11"/>
    <col min="44" max="65" width="9.33203125" style="11" hidden="1"/>
    <col min="66" max="16384" width="9.33203125" style="11"/>
  </cols>
  <sheetData>
    <row r="2" spans="1:56" ht="36.950000000000003" customHeight="1"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AT2" s="280" t="s">
        <v>81</v>
      </c>
      <c r="AZ2" s="291" t="s">
        <v>83</v>
      </c>
      <c r="BA2" s="291" t="s">
        <v>21</v>
      </c>
      <c r="BB2" s="291" t="s">
        <v>21</v>
      </c>
      <c r="BC2" s="291" t="s">
        <v>84</v>
      </c>
      <c r="BD2" s="291" t="s">
        <v>82</v>
      </c>
    </row>
    <row r="3" spans="1:56" ht="6.9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10"/>
      <c r="AT3" s="280" t="s">
        <v>82</v>
      </c>
      <c r="AZ3" s="291" t="s">
        <v>85</v>
      </c>
      <c r="BA3" s="291" t="s">
        <v>21</v>
      </c>
      <c r="BB3" s="291" t="s">
        <v>21</v>
      </c>
      <c r="BC3" s="291" t="s">
        <v>86</v>
      </c>
      <c r="BD3" s="291" t="s">
        <v>82</v>
      </c>
    </row>
    <row r="4" spans="1:56" ht="24.95" customHeight="1">
      <c r="B4" s="10"/>
      <c r="D4" s="12" t="s">
        <v>87</v>
      </c>
      <c r="L4" s="10"/>
      <c r="M4" s="292" t="s">
        <v>10</v>
      </c>
      <c r="AT4" s="280" t="s">
        <v>4</v>
      </c>
      <c r="AZ4" s="291" t="s">
        <v>88</v>
      </c>
      <c r="BA4" s="291" t="s">
        <v>21</v>
      </c>
      <c r="BB4" s="291" t="s">
        <v>21</v>
      </c>
      <c r="BC4" s="291" t="s">
        <v>89</v>
      </c>
      <c r="BD4" s="291" t="s">
        <v>82</v>
      </c>
    </row>
    <row r="5" spans="1:56" ht="6.95" customHeight="1">
      <c r="B5" s="10"/>
      <c r="L5" s="10"/>
      <c r="AZ5" s="291" t="s">
        <v>90</v>
      </c>
      <c r="BA5" s="291" t="s">
        <v>21</v>
      </c>
      <c r="BB5" s="291" t="s">
        <v>21</v>
      </c>
      <c r="BC5" s="291" t="s">
        <v>91</v>
      </c>
      <c r="BD5" s="291" t="s">
        <v>82</v>
      </c>
    </row>
    <row r="6" spans="1:56" ht="12" customHeight="1">
      <c r="B6" s="10"/>
      <c r="D6" s="16" t="s">
        <v>16</v>
      </c>
      <c r="L6" s="10"/>
      <c r="AZ6" s="291" t="s">
        <v>92</v>
      </c>
      <c r="BA6" s="291" t="s">
        <v>21</v>
      </c>
      <c r="BB6" s="291" t="s">
        <v>21</v>
      </c>
      <c r="BC6" s="291" t="s">
        <v>93</v>
      </c>
      <c r="BD6" s="291" t="s">
        <v>82</v>
      </c>
    </row>
    <row r="7" spans="1:56" ht="16.5" customHeight="1">
      <c r="B7" s="10"/>
      <c r="E7" s="357" t="str">
        <f>'Rekapitulace stavby'!K6</f>
        <v>Stavební úpravy toalety - Budova E3 (3.NP)</v>
      </c>
      <c r="F7" s="358"/>
      <c r="G7" s="358"/>
      <c r="H7" s="358"/>
      <c r="L7" s="10"/>
      <c r="AZ7" s="291" t="s">
        <v>94</v>
      </c>
      <c r="BA7" s="291" t="s">
        <v>21</v>
      </c>
      <c r="BB7" s="291" t="s">
        <v>21</v>
      </c>
      <c r="BC7" s="291" t="s">
        <v>93</v>
      </c>
      <c r="BD7" s="291" t="s">
        <v>82</v>
      </c>
    </row>
    <row r="8" spans="1:56" s="283" customFormat="1" ht="12" customHeight="1">
      <c r="A8" s="23"/>
      <c r="B8" s="22"/>
      <c r="C8" s="23"/>
      <c r="D8" s="16" t="s">
        <v>95</v>
      </c>
      <c r="E8" s="23"/>
      <c r="F8" s="23"/>
      <c r="G8" s="23"/>
      <c r="H8" s="23"/>
      <c r="I8" s="23"/>
      <c r="J8" s="23"/>
      <c r="K8" s="23"/>
      <c r="L8" s="29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56" s="283" customFormat="1" ht="16.5" customHeight="1">
      <c r="A9" s="23"/>
      <c r="B9" s="22"/>
      <c r="C9" s="23"/>
      <c r="D9" s="23"/>
      <c r="E9" s="343" t="s">
        <v>96</v>
      </c>
      <c r="F9" s="356"/>
      <c r="G9" s="356"/>
      <c r="H9" s="356"/>
      <c r="I9" s="23"/>
      <c r="J9" s="23"/>
      <c r="K9" s="23"/>
      <c r="L9" s="29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56" s="283" customFormat="1">
      <c r="A10" s="23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9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56" s="283" customFormat="1" ht="12" customHeight="1">
      <c r="A11" s="23"/>
      <c r="B11" s="22"/>
      <c r="C11" s="23"/>
      <c r="D11" s="16" t="s">
        <v>18</v>
      </c>
      <c r="E11" s="23"/>
      <c r="F11" s="14" t="s">
        <v>21</v>
      </c>
      <c r="G11" s="23"/>
      <c r="H11" s="23"/>
      <c r="I11" s="16" t="s">
        <v>20</v>
      </c>
      <c r="J11" s="14" t="s">
        <v>21</v>
      </c>
      <c r="K11" s="23"/>
      <c r="L11" s="29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56" s="283" customFormat="1" ht="12" customHeight="1">
      <c r="A12" s="23"/>
      <c r="B12" s="22"/>
      <c r="C12" s="23"/>
      <c r="D12" s="16" t="s">
        <v>22</v>
      </c>
      <c r="E12" s="23"/>
      <c r="F12" s="14" t="s">
        <v>23</v>
      </c>
      <c r="G12" s="23"/>
      <c r="H12" s="23"/>
      <c r="I12" s="16" t="s">
        <v>24</v>
      </c>
      <c r="J12" s="44" t="str">
        <f>'Rekapitulace stavby'!AN8</f>
        <v>30. 3. 2025</v>
      </c>
      <c r="K12" s="23"/>
      <c r="L12" s="29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56" s="283" customFormat="1" ht="10.9" customHeight="1">
      <c r="A13" s="23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9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56" s="283" customFormat="1" ht="12" customHeight="1">
      <c r="A14" s="23"/>
      <c r="B14" s="22"/>
      <c r="C14" s="23"/>
      <c r="D14" s="16" t="s">
        <v>26</v>
      </c>
      <c r="E14" s="23"/>
      <c r="F14" s="23"/>
      <c r="G14" s="23"/>
      <c r="H14" s="23"/>
      <c r="I14" s="16" t="s">
        <v>27</v>
      </c>
      <c r="J14" s="14" t="s">
        <v>21</v>
      </c>
      <c r="K14" s="23"/>
      <c r="L14" s="29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56" s="283" customFormat="1" ht="18" customHeight="1">
      <c r="A15" s="23"/>
      <c r="B15" s="22"/>
      <c r="C15" s="23"/>
      <c r="D15" s="23"/>
      <c r="E15" s="14" t="s">
        <v>28</v>
      </c>
      <c r="F15" s="23"/>
      <c r="G15" s="23"/>
      <c r="H15" s="23"/>
      <c r="I15" s="16" t="s">
        <v>29</v>
      </c>
      <c r="J15" s="14" t="s">
        <v>21</v>
      </c>
      <c r="K15" s="23"/>
      <c r="L15" s="29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56" s="283" customFormat="1" ht="6.95" customHeight="1">
      <c r="A16" s="23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9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83" customFormat="1" ht="12" customHeight="1">
      <c r="A17" s="23"/>
      <c r="B17" s="22"/>
      <c r="C17" s="23"/>
      <c r="D17" s="16" t="s">
        <v>30</v>
      </c>
      <c r="E17" s="23"/>
      <c r="F17" s="23"/>
      <c r="G17" s="23"/>
      <c r="H17" s="23"/>
      <c r="I17" s="16" t="s">
        <v>27</v>
      </c>
      <c r="J17" s="17" t="str">
        <f>'Rekapitulace stavby'!AN13</f>
        <v>Vyplň údaj</v>
      </c>
      <c r="K17" s="23"/>
      <c r="L17" s="29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83" customFormat="1" ht="18" customHeight="1">
      <c r="A18" s="23"/>
      <c r="B18" s="22"/>
      <c r="C18" s="23"/>
      <c r="D18" s="23"/>
      <c r="E18" s="359" t="str">
        <f>'Rekapitulace stavby'!E14</f>
        <v>Vyplň údaj</v>
      </c>
      <c r="F18" s="360"/>
      <c r="G18" s="360"/>
      <c r="H18" s="360"/>
      <c r="I18" s="16" t="s">
        <v>29</v>
      </c>
      <c r="J18" s="17" t="str">
        <f>'Rekapitulace stavby'!AN14</f>
        <v>Vyplň údaj</v>
      </c>
      <c r="K18" s="23"/>
      <c r="L18" s="29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83" customFormat="1" ht="6.95" customHeight="1">
      <c r="A19" s="23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9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83" customFormat="1" ht="12" customHeight="1">
      <c r="A20" s="23"/>
      <c r="B20" s="22"/>
      <c r="C20" s="23"/>
      <c r="D20" s="16" t="s">
        <v>32</v>
      </c>
      <c r="E20" s="23"/>
      <c r="F20" s="23"/>
      <c r="G20" s="23"/>
      <c r="H20" s="23"/>
      <c r="I20" s="16" t="s">
        <v>27</v>
      </c>
      <c r="J20" s="14" t="s">
        <v>21</v>
      </c>
      <c r="K20" s="23"/>
      <c r="L20" s="29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83" customFormat="1" ht="18" customHeight="1">
      <c r="A21" s="23"/>
      <c r="B21" s="22"/>
      <c r="C21" s="23"/>
      <c r="D21" s="23"/>
      <c r="E21" s="14" t="s">
        <v>33</v>
      </c>
      <c r="F21" s="23"/>
      <c r="G21" s="23"/>
      <c r="H21" s="23"/>
      <c r="I21" s="16" t="s">
        <v>29</v>
      </c>
      <c r="J21" s="14" t="s">
        <v>21</v>
      </c>
      <c r="K21" s="23"/>
      <c r="L21" s="29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83" customFormat="1" ht="6.95" customHeight="1">
      <c r="A22" s="23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9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83" customFormat="1" ht="12" customHeight="1">
      <c r="A23" s="23"/>
      <c r="B23" s="22"/>
      <c r="C23" s="23"/>
      <c r="D23" s="16" t="s">
        <v>35</v>
      </c>
      <c r="E23" s="23"/>
      <c r="F23" s="23"/>
      <c r="G23" s="23"/>
      <c r="H23" s="23"/>
      <c r="I23" s="16" t="s">
        <v>27</v>
      </c>
      <c r="J23" s="14" t="s">
        <v>21</v>
      </c>
      <c r="K23" s="23"/>
      <c r="L23" s="29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83" customFormat="1" ht="18" customHeight="1">
      <c r="A24" s="23"/>
      <c r="B24" s="22"/>
      <c r="C24" s="23"/>
      <c r="D24" s="23"/>
      <c r="E24" s="14" t="s">
        <v>36</v>
      </c>
      <c r="F24" s="23"/>
      <c r="G24" s="23"/>
      <c r="H24" s="23"/>
      <c r="I24" s="16" t="s">
        <v>29</v>
      </c>
      <c r="J24" s="14" t="s">
        <v>21</v>
      </c>
      <c r="K24" s="23"/>
      <c r="L24" s="29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283" customFormat="1" ht="6.95" customHeight="1">
      <c r="A25" s="23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9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283" customFormat="1" ht="12" customHeight="1">
      <c r="A26" s="23"/>
      <c r="B26" s="22"/>
      <c r="C26" s="23"/>
      <c r="D26" s="16" t="s">
        <v>37</v>
      </c>
      <c r="E26" s="23"/>
      <c r="F26" s="23"/>
      <c r="G26" s="23"/>
      <c r="H26" s="23"/>
      <c r="I26" s="23"/>
      <c r="J26" s="23"/>
      <c r="K26" s="23"/>
      <c r="L26" s="29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97" customFormat="1" ht="16.5" customHeight="1">
      <c r="A27" s="294"/>
      <c r="B27" s="295"/>
      <c r="C27" s="294"/>
      <c r="D27" s="294"/>
      <c r="E27" s="330" t="s">
        <v>21</v>
      </c>
      <c r="F27" s="330"/>
      <c r="G27" s="330"/>
      <c r="H27" s="330"/>
      <c r="I27" s="294"/>
      <c r="J27" s="294"/>
      <c r="K27" s="294"/>
      <c r="L27" s="296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</row>
    <row r="28" spans="1:31" s="283" customFormat="1" ht="6.95" customHeight="1">
      <c r="A28" s="23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9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83" customFormat="1" ht="6.95" customHeight="1">
      <c r="A29" s="23"/>
      <c r="B29" s="22"/>
      <c r="C29" s="23"/>
      <c r="D29" s="53"/>
      <c r="E29" s="53"/>
      <c r="F29" s="53"/>
      <c r="G29" s="53"/>
      <c r="H29" s="53"/>
      <c r="I29" s="53"/>
      <c r="J29" s="53"/>
      <c r="K29" s="53"/>
      <c r="L29" s="29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83" customFormat="1" ht="25.35" customHeight="1">
      <c r="A30" s="23"/>
      <c r="B30" s="22"/>
      <c r="C30" s="23"/>
      <c r="D30" s="298" t="s">
        <v>39</v>
      </c>
      <c r="E30" s="23"/>
      <c r="F30" s="23"/>
      <c r="G30" s="23"/>
      <c r="H30" s="23"/>
      <c r="I30" s="23"/>
      <c r="J30" s="58">
        <f>ROUND(J95, 2)</f>
        <v>0</v>
      </c>
      <c r="K30" s="23"/>
      <c r="L30" s="29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83" customFormat="1" ht="6.95" customHeight="1">
      <c r="A31" s="23"/>
      <c r="B31" s="22"/>
      <c r="C31" s="23"/>
      <c r="D31" s="53"/>
      <c r="E31" s="53"/>
      <c r="F31" s="53"/>
      <c r="G31" s="53"/>
      <c r="H31" s="53"/>
      <c r="I31" s="53"/>
      <c r="J31" s="53"/>
      <c r="K31" s="53"/>
      <c r="L31" s="29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83" customFormat="1" ht="14.45" customHeight="1">
      <c r="A32" s="23"/>
      <c r="B32" s="22"/>
      <c r="C32" s="23"/>
      <c r="D32" s="23"/>
      <c r="E32" s="23"/>
      <c r="F32" s="27" t="s">
        <v>41</v>
      </c>
      <c r="G32" s="23"/>
      <c r="H32" s="23"/>
      <c r="I32" s="27" t="s">
        <v>40</v>
      </c>
      <c r="J32" s="27" t="s">
        <v>42</v>
      </c>
      <c r="K32" s="23"/>
      <c r="L32" s="29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83" customFormat="1" ht="14.45" customHeight="1">
      <c r="A33" s="23"/>
      <c r="B33" s="22"/>
      <c r="C33" s="23"/>
      <c r="D33" s="299" t="s">
        <v>43</v>
      </c>
      <c r="E33" s="16" t="s">
        <v>44</v>
      </c>
      <c r="F33" s="300">
        <f>ROUND((SUM(BE95:BE384)),  2)</f>
        <v>0</v>
      </c>
      <c r="G33" s="23"/>
      <c r="H33" s="23"/>
      <c r="I33" s="301">
        <v>0.21</v>
      </c>
      <c r="J33" s="300">
        <f>ROUND(((SUM(BE95:BE384))*I33),  2)</f>
        <v>0</v>
      </c>
      <c r="K33" s="23"/>
      <c r="L33" s="29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83" customFormat="1" ht="14.45" customHeight="1">
      <c r="A34" s="23"/>
      <c r="B34" s="22"/>
      <c r="C34" s="23"/>
      <c r="D34" s="23"/>
      <c r="E34" s="16" t="s">
        <v>45</v>
      </c>
      <c r="F34" s="300">
        <f>ROUND((SUM(BF95:BF384)),  2)</f>
        <v>0</v>
      </c>
      <c r="G34" s="23"/>
      <c r="H34" s="23"/>
      <c r="I34" s="301">
        <v>0.12</v>
      </c>
      <c r="J34" s="300">
        <f>ROUND(((SUM(BF95:BF384))*I34),  2)</f>
        <v>0</v>
      </c>
      <c r="K34" s="23"/>
      <c r="L34" s="29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83" customFormat="1" ht="14.45" hidden="1" customHeight="1">
      <c r="A35" s="23"/>
      <c r="B35" s="22"/>
      <c r="C35" s="23"/>
      <c r="D35" s="23"/>
      <c r="E35" s="16" t="s">
        <v>46</v>
      </c>
      <c r="F35" s="300">
        <f>ROUND((SUM(BG95:BG384)),  2)</f>
        <v>0</v>
      </c>
      <c r="G35" s="23"/>
      <c r="H35" s="23"/>
      <c r="I35" s="301">
        <v>0.21</v>
      </c>
      <c r="J35" s="300">
        <f>0</f>
        <v>0</v>
      </c>
      <c r="K35" s="23"/>
      <c r="L35" s="29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83" customFormat="1" ht="14.45" hidden="1" customHeight="1">
      <c r="A36" s="23"/>
      <c r="B36" s="22"/>
      <c r="C36" s="23"/>
      <c r="D36" s="23"/>
      <c r="E36" s="16" t="s">
        <v>47</v>
      </c>
      <c r="F36" s="300">
        <f>ROUND((SUM(BH95:BH384)),  2)</f>
        <v>0</v>
      </c>
      <c r="G36" s="23"/>
      <c r="H36" s="23"/>
      <c r="I36" s="301">
        <v>0.12</v>
      </c>
      <c r="J36" s="300">
        <f>0</f>
        <v>0</v>
      </c>
      <c r="K36" s="23"/>
      <c r="L36" s="29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83" customFormat="1" ht="14.45" hidden="1" customHeight="1">
      <c r="A37" s="23"/>
      <c r="B37" s="22"/>
      <c r="C37" s="23"/>
      <c r="D37" s="23"/>
      <c r="E37" s="16" t="s">
        <v>48</v>
      </c>
      <c r="F37" s="300">
        <f>ROUND((SUM(BI95:BI384)),  2)</f>
        <v>0</v>
      </c>
      <c r="G37" s="23"/>
      <c r="H37" s="23"/>
      <c r="I37" s="301">
        <v>0</v>
      </c>
      <c r="J37" s="300">
        <f>0</f>
        <v>0</v>
      </c>
      <c r="K37" s="23"/>
      <c r="L37" s="29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83" customFormat="1" ht="6.95" customHeight="1">
      <c r="A38" s="23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9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s="283" customFormat="1" ht="25.35" customHeight="1">
      <c r="A39" s="23"/>
      <c r="B39" s="22"/>
      <c r="C39" s="80"/>
      <c r="D39" s="302" t="s">
        <v>49</v>
      </c>
      <c r="E39" s="47"/>
      <c r="F39" s="47"/>
      <c r="G39" s="303" t="s">
        <v>50</v>
      </c>
      <c r="H39" s="304" t="s">
        <v>51</v>
      </c>
      <c r="I39" s="47"/>
      <c r="J39" s="305">
        <f>SUM(J30:J37)</f>
        <v>0</v>
      </c>
      <c r="K39" s="306"/>
      <c r="L39" s="29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83" customFormat="1" ht="14.45" customHeight="1">
      <c r="A40" s="2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29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4" spans="1:31" s="283" customFormat="1" ht="6.95" customHeight="1">
      <c r="A44" s="23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29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83" customFormat="1" ht="24.95" customHeight="1">
      <c r="A45" s="23"/>
      <c r="B45" s="22"/>
      <c r="C45" s="12" t="s">
        <v>97</v>
      </c>
      <c r="D45" s="23"/>
      <c r="E45" s="23"/>
      <c r="F45" s="23"/>
      <c r="G45" s="23"/>
      <c r="H45" s="23"/>
      <c r="I45" s="23"/>
      <c r="J45" s="23"/>
      <c r="K45" s="23"/>
      <c r="L45" s="29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83" customFormat="1" ht="6.95" customHeight="1">
      <c r="A46" s="23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9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283" customFormat="1" ht="12" customHeight="1">
      <c r="A47" s="23"/>
      <c r="B47" s="22"/>
      <c r="C47" s="16" t="s">
        <v>16</v>
      </c>
      <c r="D47" s="23"/>
      <c r="E47" s="23"/>
      <c r="F47" s="23"/>
      <c r="G47" s="23"/>
      <c r="H47" s="23"/>
      <c r="I47" s="23"/>
      <c r="J47" s="23"/>
      <c r="K47" s="23"/>
      <c r="L47" s="29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s="283" customFormat="1" ht="16.5" customHeight="1">
      <c r="A48" s="23"/>
      <c r="B48" s="22"/>
      <c r="C48" s="23"/>
      <c r="D48" s="23"/>
      <c r="E48" s="357" t="str">
        <f>E7</f>
        <v>Stavební úpravy toalety - Budova E3 (3.NP)</v>
      </c>
      <c r="F48" s="358"/>
      <c r="G48" s="358"/>
      <c r="H48" s="358"/>
      <c r="I48" s="23"/>
      <c r="J48" s="23"/>
      <c r="K48" s="23"/>
      <c r="L48" s="29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47" s="283" customFormat="1" ht="12" customHeight="1">
      <c r="A49" s="23"/>
      <c r="B49" s="22"/>
      <c r="C49" s="16" t="s">
        <v>95</v>
      </c>
      <c r="D49" s="23"/>
      <c r="E49" s="23"/>
      <c r="F49" s="23"/>
      <c r="G49" s="23"/>
      <c r="H49" s="23"/>
      <c r="I49" s="23"/>
      <c r="J49" s="23"/>
      <c r="K49" s="23"/>
      <c r="L49" s="29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47" s="283" customFormat="1" ht="16.5" customHeight="1">
      <c r="A50" s="23"/>
      <c r="B50" s="22"/>
      <c r="C50" s="23"/>
      <c r="D50" s="23"/>
      <c r="E50" s="343" t="str">
        <f>E9</f>
        <v>3.1 - Stavební úpravy toalety - Budova E3 (3.NP)</v>
      </c>
      <c r="F50" s="356"/>
      <c r="G50" s="356"/>
      <c r="H50" s="356"/>
      <c r="I50" s="23"/>
      <c r="J50" s="23"/>
      <c r="K50" s="23"/>
      <c r="L50" s="29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47" s="283" customFormat="1" ht="6.95" customHeigh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9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47" s="283" customFormat="1" ht="12" customHeight="1">
      <c r="A52" s="23"/>
      <c r="B52" s="22"/>
      <c r="C52" s="16" t="s">
        <v>22</v>
      </c>
      <c r="D52" s="23"/>
      <c r="E52" s="23"/>
      <c r="F52" s="14" t="str">
        <f>F12</f>
        <v>TUL Liberec</v>
      </c>
      <c r="G52" s="23"/>
      <c r="H52" s="23"/>
      <c r="I52" s="16" t="s">
        <v>24</v>
      </c>
      <c r="J52" s="44" t="str">
        <f>IF(J12="","",J12)</f>
        <v>30. 3. 2025</v>
      </c>
      <c r="K52" s="23"/>
      <c r="L52" s="29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47" s="283" customFormat="1" ht="6.95" customHeigh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9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47" s="283" customFormat="1" ht="15.2" customHeight="1">
      <c r="A54" s="23"/>
      <c r="B54" s="22"/>
      <c r="C54" s="16" t="s">
        <v>26</v>
      </c>
      <c r="D54" s="23"/>
      <c r="E54" s="23"/>
      <c r="F54" s="14" t="str">
        <f>E15</f>
        <v xml:space="preserve">TUL Liberec 17.listopadu 590/14 Liberec 15 </v>
      </c>
      <c r="G54" s="23"/>
      <c r="H54" s="23"/>
      <c r="I54" s="16" t="s">
        <v>32</v>
      </c>
      <c r="J54" s="19" t="str">
        <f>E21</f>
        <v>Ing. Jana Košťálová</v>
      </c>
      <c r="K54" s="23"/>
      <c r="L54" s="29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47" s="283" customFormat="1" ht="15.2" customHeight="1">
      <c r="A55" s="23"/>
      <c r="B55" s="22"/>
      <c r="C55" s="16" t="s">
        <v>30</v>
      </c>
      <c r="D55" s="23"/>
      <c r="E55" s="23"/>
      <c r="F55" s="14" t="str">
        <f>IF(E18="","",E18)</f>
        <v>Vyplň údaj</v>
      </c>
      <c r="G55" s="23"/>
      <c r="H55" s="23"/>
      <c r="I55" s="16" t="s">
        <v>35</v>
      </c>
      <c r="J55" s="19" t="str">
        <f>E24</f>
        <v>Propos Liberec s.r.o.</v>
      </c>
      <c r="K55" s="23"/>
      <c r="L55" s="29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47" s="283" customFormat="1" ht="10.35" customHeigh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9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47" s="283" customFormat="1" ht="29.25" customHeight="1">
      <c r="A57" s="23"/>
      <c r="B57" s="22"/>
      <c r="C57" s="79" t="s">
        <v>98</v>
      </c>
      <c r="D57" s="80"/>
      <c r="E57" s="80"/>
      <c r="F57" s="80"/>
      <c r="G57" s="80"/>
      <c r="H57" s="80"/>
      <c r="I57" s="80"/>
      <c r="J57" s="81" t="s">
        <v>99</v>
      </c>
      <c r="K57" s="80"/>
      <c r="L57" s="29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47" s="283" customFormat="1" ht="10.35" customHeigh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9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47" s="283" customFormat="1" ht="22.9" customHeight="1">
      <c r="A59" s="23"/>
      <c r="B59" s="22"/>
      <c r="C59" s="82" t="s">
        <v>71</v>
      </c>
      <c r="D59" s="23"/>
      <c r="E59" s="23"/>
      <c r="F59" s="23"/>
      <c r="G59" s="23"/>
      <c r="H59" s="23"/>
      <c r="I59" s="23"/>
      <c r="J59" s="58">
        <f>J95</f>
        <v>0</v>
      </c>
      <c r="K59" s="23"/>
      <c r="L59" s="29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U59" s="280" t="s">
        <v>100</v>
      </c>
    </row>
    <row r="60" spans="1:47" s="84" customFormat="1" ht="24.95" customHeight="1">
      <c r="B60" s="83"/>
      <c r="D60" s="85" t="s">
        <v>101</v>
      </c>
      <c r="E60" s="86"/>
      <c r="F60" s="86"/>
      <c r="G60" s="86"/>
      <c r="H60" s="86"/>
      <c r="I60" s="86"/>
      <c r="J60" s="87">
        <f>J96</f>
        <v>0</v>
      </c>
      <c r="L60" s="83"/>
    </row>
    <row r="61" spans="1:47" s="89" customFormat="1" ht="19.899999999999999" customHeight="1">
      <c r="B61" s="88"/>
      <c r="D61" s="90" t="s">
        <v>102</v>
      </c>
      <c r="E61" s="91"/>
      <c r="F61" s="91"/>
      <c r="G61" s="91"/>
      <c r="H61" s="91"/>
      <c r="I61" s="91"/>
      <c r="J61" s="92">
        <f>J97</f>
        <v>0</v>
      </c>
      <c r="L61" s="88"/>
    </row>
    <row r="62" spans="1:47" s="89" customFormat="1" ht="19.899999999999999" customHeight="1">
      <c r="B62" s="88"/>
      <c r="D62" s="90" t="s">
        <v>103</v>
      </c>
      <c r="E62" s="91"/>
      <c r="F62" s="91"/>
      <c r="G62" s="91"/>
      <c r="H62" s="91"/>
      <c r="I62" s="91"/>
      <c r="J62" s="92">
        <f>J125</f>
        <v>0</v>
      </c>
      <c r="L62" s="88"/>
    </row>
    <row r="63" spans="1:47" s="89" customFormat="1" ht="19.899999999999999" customHeight="1">
      <c r="B63" s="88"/>
      <c r="D63" s="90" t="s">
        <v>104</v>
      </c>
      <c r="E63" s="91"/>
      <c r="F63" s="91"/>
      <c r="G63" s="91"/>
      <c r="H63" s="91"/>
      <c r="I63" s="91"/>
      <c r="J63" s="92">
        <f>J158</f>
        <v>0</v>
      </c>
      <c r="L63" s="88"/>
    </row>
    <row r="64" spans="1:47" s="89" customFormat="1" ht="19.899999999999999" customHeight="1">
      <c r="B64" s="88"/>
      <c r="D64" s="90" t="s">
        <v>105</v>
      </c>
      <c r="E64" s="91"/>
      <c r="F64" s="91"/>
      <c r="G64" s="91"/>
      <c r="H64" s="91"/>
      <c r="I64" s="91"/>
      <c r="J64" s="92">
        <f>J179</f>
        <v>0</v>
      </c>
      <c r="L64" s="88"/>
    </row>
    <row r="65" spans="1:31" s="84" customFormat="1" ht="24.95" customHeight="1">
      <c r="B65" s="83"/>
      <c r="D65" s="85" t="s">
        <v>106</v>
      </c>
      <c r="E65" s="86"/>
      <c r="F65" s="86"/>
      <c r="G65" s="86"/>
      <c r="H65" s="86"/>
      <c r="I65" s="86"/>
      <c r="J65" s="87">
        <f>J182</f>
        <v>0</v>
      </c>
      <c r="L65" s="83"/>
    </row>
    <row r="66" spans="1:31" s="89" customFormat="1" ht="19.899999999999999" customHeight="1">
      <c r="B66" s="88"/>
      <c r="D66" s="90" t="s">
        <v>107</v>
      </c>
      <c r="E66" s="91"/>
      <c r="F66" s="91"/>
      <c r="G66" s="91"/>
      <c r="H66" s="91"/>
      <c r="I66" s="91"/>
      <c r="J66" s="92">
        <f>J183</f>
        <v>0</v>
      </c>
      <c r="L66" s="88"/>
    </row>
    <row r="67" spans="1:31" s="89" customFormat="1" ht="19.899999999999999" customHeight="1">
      <c r="B67" s="88"/>
      <c r="D67" s="90" t="s">
        <v>108</v>
      </c>
      <c r="E67" s="91"/>
      <c r="F67" s="91"/>
      <c r="G67" s="91"/>
      <c r="H67" s="91"/>
      <c r="I67" s="91"/>
      <c r="J67" s="92">
        <f>J187</f>
        <v>0</v>
      </c>
      <c r="L67" s="88"/>
    </row>
    <row r="68" spans="1:31" s="89" customFormat="1" ht="19.899999999999999" customHeight="1">
      <c r="B68" s="88"/>
      <c r="D68" s="90" t="s">
        <v>109</v>
      </c>
      <c r="E68" s="91"/>
      <c r="F68" s="91"/>
      <c r="G68" s="91"/>
      <c r="H68" s="91"/>
      <c r="I68" s="91"/>
      <c r="J68" s="92">
        <f>J198</f>
        <v>0</v>
      </c>
      <c r="L68" s="88"/>
    </row>
    <row r="69" spans="1:31" s="89" customFormat="1" ht="19.899999999999999" customHeight="1">
      <c r="B69" s="88"/>
      <c r="D69" s="90" t="s">
        <v>110</v>
      </c>
      <c r="E69" s="91"/>
      <c r="F69" s="91"/>
      <c r="G69" s="91"/>
      <c r="H69" s="91"/>
      <c r="I69" s="91"/>
      <c r="J69" s="92">
        <f>J205</f>
        <v>0</v>
      </c>
      <c r="L69" s="88"/>
    </row>
    <row r="70" spans="1:31" s="89" customFormat="1" ht="19.899999999999999" customHeight="1">
      <c r="B70" s="88"/>
      <c r="D70" s="90" t="s">
        <v>111</v>
      </c>
      <c r="E70" s="91"/>
      <c r="F70" s="91"/>
      <c r="G70" s="91"/>
      <c r="H70" s="91"/>
      <c r="I70" s="91"/>
      <c r="J70" s="92">
        <f>J250</f>
        <v>0</v>
      </c>
      <c r="L70" s="88"/>
    </row>
    <row r="71" spans="1:31" s="89" customFormat="1" ht="19.899999999999999" customHeight="1">
      <c r="B71" s="88"/>
      <c r="D71" s="90" t="s">
        <v>112</v>
      </c>
      <c r="E71" s="91"/>
      <c r="F71" s="91"/>
      <c r="G71" s="91"/>
      <c r="H71" s="91"/>
      <c r="I71" s="91"/>
      <c r="J71" s="92">
        <f>J264</f>
        <v>0</v>
      </c>
      <c r="L71" s="88"/>
    </row>
    <row r="72" spans="1:31" s="89" customFormat="1" ht="19.899999999999999" customHeight="1">
      <c r="B72" s="88"/>
      <c r="D72" s="90" t="s">
        <v>113</v>
      </c>
      <c r="E72" s="91"/>
      <c r="F72" s="91"/>
      <c r="G72" s="91"/>
      <c r="H72" s="91"/>
      <c r="I72" s="91"/>
      <c r="J72" s="92">
        <f>J289</f>
        <v>0</v>
      </c>
      <c r="L72" s="88"/>
    </row>
    <row r="73" spans="1:31" s="89" customFormat="1" ht="19.899999999999999" customHeight="1">
      <c r="B73" s="88"/>
      <c r="D73" s="90" t="s">
        <v>114</v>
      </c>
      <c r="E73" s="91"/>
      <c r="F73" s="91"/>
      <c r="G73" s="91"/>
      <c r="H73" s="91"/>
      <c r="I73" s="91"/>
      <c r="J73" s="92">
        <f>J314</f>
        <v>0</v>
      </c>
      <c r="L73" s="88"/>
    </row>
    <row r="74" spans="1:31" s="89" customFormat="1" ht="19.899999999999999" customHeight="1">
      <c r="B74" s="88"/>
      <c r="D74" s="90" t="s">
        <v>115</v>
      </c>
      <c r="E74" s="91"/>
      <c r="F74" s="91"/>
      <c r="G74" s="91"/>
      <c r="H74" s="91"/>
      <c r="I74" s="91"/>
      <c r="J74" s="92">
        <f>J356</f>
        <v>0</v>
      </c>
      <c r="L74" s="88"/>
    </row>
    <row r="75" spans="1:31" s="84" customFormat="1" ht="24.95" customHeight="1">
      <c r="B75" s="83"/>
      <c r="D75" s="85" t="s">
        <v>116</v>
      </c>
      <c r="E75" s="86"/>
      <c r="F75" s="86"/>
      <c r="G75" s="86"/>
      <c r="H75" s="86"/>
      <c r="I75" s="86"/>
      <c r="J75" s="87">
        <f>J383</f>
        <v>0</v>
      </c>
      <c r="L75" s="83"/>
    </row>
    <row r="76" spans="1:31" s="283" customFormat="1" ht="21.75" customHeigh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9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s="283" customFormat="1" ht="6.95" customHeight="1">
      <c r="A77" s="23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9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81" spans="1:63" s="283" customFormat="1" ht="6.95" customHeight="1">
      <c r="A81" s="23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9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63" s="283" customFormat="1" ht="24.95" customHeight="1">
      <c r="A82" s="23"/>
      <c r="B82" s="22"/>
      <c r="C82" s="12" t="s">
        <v>117</v>
      </c>
      <c r="D82" s="23"/>
      <c r="E82" s="23"/>
      <c r="F82" s="23"/>
      <c r="G82" s="23"/>
      <c r="H82" s="23"/>
      <c r="I82" s="23"/>
      <c r="J82" s="23"/>
      <c r="K82" s="23"/>
      <c r="L82" s="29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63" s="283" customFormat="1" ht="6.95" customHeigh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9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63" s="283" customFormat="1" ht="12" customHeight="1">
      <c r="A84" s="23"/>
      <c r="B84" s="22"/>
      <c r="C84" s="16" t="s">
        <v>16</v>
      </c>
      <c r="D84" s="23"/>
      <c r="E84" s="23"/>
      <c r="F84" s="23"/>
      <c r="G84" s="23"/>
      <c r="H84" s="23"/>
      <c r="I84" s="23"/>
      <c r="J84" s="23"/>
      <c r="K84" s="23"/>
      <c r="L84" s="29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63" s="283" customFormat="1" ht="16.5" customHeight="1">
      <c r="A85" s="23"/>
      <c r="B85" s="22"/>
      <c r="C85" s="23"/>
      <c r="D85" s="23"/>
      <c r="E85" s="357" t="str">
        <f>E7</f>
        <v>Stavební úpravy toalety - Budova E3 (3.NP)</v>
      </c>
      <c r="F85" s="358"/>
      <c r="G85" s="358"/>
      <c r="H85" s="358"/>
      <c r="I85" s="23"/>
      <c r="J85" s="23"/>
      <c r="K85" s="23"/>
      <c r="L85" s="29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63" s="283" customFormat="1" ht="12" customHeight="1">
      <c r="A86" s="23"/>
      <c r="B86" s="22"/>
      <c r="C86" s="16" t="s">
        <v>95</v>
      </c>
      <c r="D86" s="23"/>
      <c r="E86" s="23"/>
      <c r="F86" s="23"/>
      <c r="G86" s="23"/>
      <c r="H86" s="23"/>
      <c r="I86" s="23"/>
      <c r="J86" s="23"/>
      <c r="K86" s="23"/>
      <c r="L86" s="29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63" s="283" customFormat="1" ht="16.5" customHeight="1">
      <c r="A87" s="23"/>
      <c r="B87" s="22"/>
      <c r="C87" s="23"/>
      <c r="D87" s="23"/>
      <c r="E87" s="343" t="str">
        <f>E9</f>
        <v>3.1 - Stavební úpravy toalety - Budova E3 (3.NP)</v>
      </c>
      <c r="F87" s="356"/>
      <c r="G87" s="356"/>
      <c r="H87" s="356"/>
      <c r="I87" s="23"/>
      <c r="J87" s="23"/>
      <c r="K87" s="23"/>
      <c r="L87" s="29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63" s="283" customFormat="1" ht="6.95" customHeigh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9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63" s="283" customFormat="1" ht="12" customHeight="1">
      <c r="A89" s="23"/>
      <c r="B89" s="22"/>
      <c r="C89" s="16" t="s">
        <v>22</v>
      </c>
      <c r="D89" s="23"/>
      <c r="E89" s="23"/>
      <c r="F89" s="14" t="str">
        <f>F12</f>
        <v>TUL Liberec</v>
      </c>
      <c r="G89" s="23"/>
      <c r="H89" s="23"/>
      <c r="I89" s="16" t="s">
        <v>24</v>
      </c>
      <c r="J89" s="44" t="str">
        <f>IF(J12="","",J12)</f>
        <v>30. 3. 2025</v>
      </c>
      <c r="K89" s="23"/>
      <c r="L89" s="29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63" s="283" customFormat="1" ht="6.95" customHeigh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9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63" s="283" customFormat="1" ht="15.2" customHeight="1">
      <c r="A91" s="23"/>
      <c r="B91" s="22"/>
      <c r="C91" s="16" t="s">
        <v>26</v>
      </c>
      <c r="D91" s="23"/>
      <c r="E91" s="23"/>
      <c r="F91" s="14" t="str">
        <f>E15</f>
        <v xml:space="preserve">TUL Liberec 17.listopadu 590/14 Liberec 15 </v>
      </c>
      <c r="G91" s="23"/>
      <c r="H91" s="23"/>
      <c r="I91" s="16" t="s">
        <v>32</v>
      </c>
      <c r="J91" s="19" t="str">
        <f>E21</f>
        <v>Ing. Jana Košťálová</v>
      </c>
      <c r="K91" s="23"/>
      <c r="L91" s="29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63" s="283" customFormat="1" ht="15.2" customHeight="1">
      <c r="A92" s="23"/>
      <c r="B92" s="22"/>
      <c r="C92" s="16" t="s">
        <v>30</v>
      </c>
      <c r="D92" s="23"/>
      <c r="E92" s="23"/>
      <c r="F92" s="14" t="str">
        <f>IF(E18="","",E18)</f>
        <v>Vyplň údaj</v>
      </c>
      <c r="G92" s="23"/>
      <c r="H92" s="23"/>
      <c r="I92" s="16" t="s">
        <v>35</v>
      </c>
      <c r="J92" s="19" t="str">
        <f>E24</f>
        <v>Propos Liberec s.r.o.</v>
      </c>
      <c r="K92" s="23"/>
      <c r="L92" s="29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63" s="283" customFormat="1" ht="10.35" customHeigh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9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63" s="309" customFormat="1" ht="29.25" customHeight="1">
      <c r="A94" s="307"/>
      <c r="B94" s="94"/>
      <c r="C94" s="95" t="s">
        <v>118</v>
      </c>
      <c r="D94" s="96" t="s">
        <v>58</v>
      </c>
      <c r="E94" s="96" t="s">
        <v>54</v>
      </c>
      <c r="F94" s="96" t="s">
        <v>55</v>
      </c>
      <c r="G94" s="96" t="s">
        <v>119</v>
      </c>
      <c r="H94" s="96" t="s">
        <v>120</v>
      </c>
      <c r="I94" s="96" t="s">
        <v>121</v>
      </c>
      <c r="J94" s="96" t="s">
        <v>99</v>
      </c>
      <c r="K94" s="97" t="s">
        <v>122</v>
      </c>
      <c r="L94" s="308"/>
      <c r="M94" s="49" t="s">
        <v>21</v>
      </c>
      <c r="N94" s="50" t="s">
        <v>43</v>
      </c>
      <c r="O94" s="50" t="s">
        <v>123</v>
      </c>
      <c r="P94" s="50" t="s">
        <v>124</v>
      </c>
      <c r="Q94" s="50" t="s">
        <v>125</v>
      </c>
      <c r="R94" s="50" t="s">
        <v>126</v>
      </c>
      <c r="S94" s="50" t="s">
        <v>127</v>
      </c>
      <c r="T94" s="51" t="s">
        <v>128</v>
      </c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</row>
    <row r="95" spans="1:63" s="283" customFormat="1" ht="22.9" customHeight="1">
      <c r="A95" s="23"/>
      <c r="B95" s="22"/>
      <c r="C95" s="56" t="s">
        <v>129</v>
      </c>
      <c r="D95" s="23"/>
      <c r="E95" s="23"/>
      <c r="F95" s="23"/>
      <c r="G95" s="23"/>
      <c r="H95" s="23"/>
      <c r="I95" s="23"/>
      <c r="J95" s="98">
        <f>BK95</f>
        <v>0</v>
      </c>
      <c r="K95" s="23"/>
      <c r="L95" s="22"/>
      <c r="M95" s="52"/>
      <c r="N95" s="99"/>
      <c r="O95" s="53"/>
      <c r="P95" s="100">
        <f>P96+P182+P383</f>
        <v>0</v>
      </c>
      <c r="Q95" s="53"/>
      <c r="R95" s="100">
        <f>R96+R182+R383</f>
        <v>2.2419078800000003</v>
      </c>
      <c r="S95" s="53"/>
      <c r="T95" s="101">
        <f>T96+T182+T383</f>
        <v>2.2131005099999999</v>
      </c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T95" s="280" t="s">
        <v>72</v>
      </c>
      <c r="AU95" s="280" t="s">
        <v>100</v>
      </c>
      <c r="BK95" s="310">
        <f>BK96+BK182+BK383</f>
        <v>0</v>
      </c>
    </row>
    <row r="96" spans="1:63" s="103" customFormat="1" ht="25.9" customHeight="1">
      <c r="B96" s="102"/>
      <c r="D96" s="104" t="s">
        <v>72</v>
      </c>
      <c r="E96" s="105" t="s">
        <v>130</v>
      </c>
      <c r="F96" s="105" t="s">
        <v>131</v>
      </c>
      <c r="J96" s="107">
        <f>BK96</f>
        <v>0</v>
      </c>
      <c r="L96" s="102"/>
      <c r="M96" s="108"/>
      <c r="N96" s="109"/>
      <c r="O96" s="109"/>
      <c r="P96" s="110">
        <f>P97+P125+P158+P179</f>
        <v>0</v>
      </c>
      <c r="Q96" s="109"/>
      <c r="R96" s="110">
        <f>R97+R125+R158+R179</f>
        <v>1.14105502</v>
      </c>
      <c r="S96" s="109"/>
      <c r="T96" s="111">
        <f>T97+T125+T158+T179</f>
        <v>2.0123949999999997</v>
      </c>
      <c r="AR96" s="104" t="s">
        <v>80</v>
      </c>
      <c r="AT96" s="311" t="s">
        <v>72</v>
      </c>
      <c r="AU96" s="311" t="s">
        <v>73</v>
      </c>
      <c r="AY96" s="104" t="s">
        <v>132</v>
      </c>
      <c r="BK96" s="312">
        <f>BK97+BK125+BK158+BK179</f>
        <v>0</v>
      </c>
    </row>
    <row r="97" spans="1:65" s="103" customFormat="1" ht="22.9" customHeight="1">
      <c r="B97" s="102"/>
      <c r="D97" s="104" t="s">
        <v>72</v>
      </c>
      <c r="E97" s="112" t="s">
        <v>133</v>
      </c>
      <c r="F97" s="112" t="s">
        <v>134</v>
      </c>
      <c r="J97" s="113">
        <f>BK97</f>
        <v>0</v>
      </c>
      <c r="L97" s="102"/>
      <c r="M97" s="108"/>
      <c r="N97" s="109"/>
      <c r="O97" s="109"/>
      <c r="P97" s="110">
        <f>SUM(P98:P124)</f>
        <v>0</v>
      </c>
      <c r="Q97" s="109"/>
      <c r="R97" s="110">
        <f>SUM(R98:R124)</f>
        <v>1.14088978</v>
      </c>
      <c r="S97" s="109"/>
      <c r="T97" s="111">
        <f>SUM(T98:T124)</f>
        <v>0</v>
      </c>
      <c r="AR97" s="104" t="s">
        <v>80</v>
      </c>
      <c r="AT97" s="311" t="s">
        <v>72</v>
      </c>
      <c r="AU97" s="311" t="s">
        <v>80</v>
      </c>
      <c r="AY97" s="104" t="s">
        <v>132</v>
      </c>
      <c r="BK97" s="312">
        <f>SUM(BK98:BK124)</f>
        <v>0</v>
      </c>
    </row>
    <row r="98" spans="1:65" s="283" customFormat="1" ht="21.75" customHeight="1">
      <c r="A98" s="23"/>
      <c r="B98" s="22"/>
      <c r="C98" s="114" t="s">
        <v>80</v>
      </c>
      <c r="D98" s="114" t="s">
        <v>135</v>
      </c>
      <c r="E98" s="115" t="s">
        <v>136</v>
      </c>
      <c r="F98" s="116" t="s">
        <v>137</v>
      </c>
      <c r="G98" s="117" t="s">
        <v>138</v>
      </c>
      <c r="H98" s="118">
        <v>15.218</v>
      </c>
      <c r="I98" s="119"/>
      <c r="J98" s="120">
        <f>ROUND(I98*H98,2)</f>
        <v>0</v>
      </c>
      <c r="K98" s="116" t="s">
        <v>139</v>
      </c>
      <c r="L98" s="22"/>
      <c r="M98" s="313" t="s">
        <v>21</v>
      </c>
      <c r="N98" s="121" t="s">
        <v>44</v>
      </c>
      <c r="O98" s="45"/>
      <c r="P98" s="122">
        <f>O98*H98</f>
        <v>0</v>
      </c>
      <c r="Q98" s="122">
        <v>2.0480000000000002E-2</v>
      </c>
      <c r="R98" s="122">
        <f>Q98*H98</f>
        <v>0.31166464000000005</v>
      </c>
      <c r="S98" s="122">
        <v>0</v>
      </c>
      <c r="T98" s="123">
        <f>S98*H98</f>
        <v>0</v>
      </c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R98" s="314" t="s">
        <v>140</v>
      </c>
      <c r="AT98" s="314" t="s">
        <v>135</v>
      </c>
      <c r="AU98" s="314" t="s">
        <v>82</v>
      </c>
      <c r="AY98" s="280" t="s">
        <v>132</v>
      </c>
      <c r="BE98" s="315">
        <f>IF(N98="základní",J98,0)</f>
        <v>0</v>
      </c>
      <c r="BF98" s="315">
        <f>IF(N98="snížená",J98,0)</f>
        <v>0</v>
      </c>
      <c r="BG98" s="315">
        <f>IF(N98="zákl. přenesená",J98,0)</f>
        <v>0</v>
      </c>
      <c r="BH98" s="315">
        <f>IF(N98="sníž. přenesená",J98,0)</f>
        <v>0</v>
      </c>
      <c r="BI98" s="315">
        <f>IF(N98="nulová",J98,0)</f>
        <v>0</v>
      </c>
      <c r="BJ98" s="280" t="s">
        <v>80</v>
      </c>
      <c r="BK98" s="315">
        <f>ROUND(I98*H98,2)</f>
        <v>0</v>
      </c>
      <c r="BL98" s="280" t="s">
        <v>140</v>
      </c>
      <c r="BM98" s="314" t="s">
        <v>141</v>
      </c>
    </row>
    <row r="99" spans="1:65" s="283" customFormat="1">
      <c r="A99" s="23"/>
      <c r="B99" s="22"/>
      <c r="C99" s="23"/>
      <c r="D99" s="124" t="s">
        <v>142</v>
      </c>
      <c r="E99" s="23"/>
      <c r="F99" s="125" t="s">
        <v>143</v>
      </c>
      <c r="G99" s="23"/>
      <c r="H99" s="23"/>
      <c r="I99" s="126"/>
      <c r="J99" s="23"/>
      <c r="K99" s="23"/>
      <c r="L99" s="22"/>
      <c r="M99" s="127"/>
      <c r="N99" s="128"/>
      <c r="O99" s="45"/>
      <c r="P99" s="45"/>
      <c r="Q99" s="45"/>
      <c r="R99" s="45"/>
      <c r="S99" s="45"/>
      <c r="T99" s="46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T99" s="280" t="s">
        <v>142</v>
      </c>
      <c r="AU99" s="280" t="s">
        <v>82</v>
      </c>
    </row>
    <row r="100" spans="1:65" s="130" customFormat="1">
      <c r="B100" s="129"/>
      <c r="D100" s="131" t="s">
        <v>144</v>
      </c>
      <c r="E100" s="132" t="s">
        <v>21</v>
      </c>
      <c r="F100" s="133" t="s">
        <v>145</v>
      </c>
      <c r="H100" s="132" t="s">
        <v>21</v>
      </c>
      <c r="I100" s="134"/>
      <c r="L100" s="129"/>
      <c r="M100" s="135"/>
      <c r="N100" s="136"/>
      <c r="O100" s="136"/>
      <c r="P100" s="136"/>
      <c r="Q100" s="136"/>
      <c r="R100" s="136"/>
      <c r="S100" s="136"/>
      <c r="T100" s="137"/>
      <c r="AT100" s="132" t="s">
        <v>144</v>
      </c>
      <c r="AU100" s="132" t="s">
        <v>82</v>
      </c>
      <c r="AV100" s="130" t="s">
        <v>80</v>
      </c>
      <c r="AW100" s="130" t="s">
        <v>34</v>
      </c>
      <c r="AX100" s="130" t="s">
        <v>73</v>
      </c>
      <c r="AY100" s="132" t="s">
        <v>132</v>
      </c>
    </row>
    <row r="101" spans="1:65" s="139" customFormat="1">
      <c r="B101" s="138"/>
      <c r="D101" s="131" t="s">
        <v>144</v>
      </c>
      <c r="E101" s="140" t="s">
        <v>21</v>
      </c>
      <c r="F101" s="141" t="s">
        <v>146</v>
      </c>
      <c r="H101" s="142">
        <v>16.399999999999999</v>
      </c>
      <c r="I101" s="143"/>
      <c r="L101" s="138"/>
      <c r="M101" s="144"/>
      <c r="N101" s="145"/>
      <c r="O101" s="145"/>
      <c r="P101" s="145"/>
      <c r="Q101" s="145"/>
      <c r="R101" s="145"/>
      <c r="S101" s="145"/>
      <c r="T101" s="146"/>
      <c r="AT101" s="140" t="s">
        <v>144</v>
      </c>
      <c r="AU101" s="140" t="s">
        <v>82</v>
      </c>
      <c r="AV101" s="139" t="s">
        <v>82</v>
      </c>
      <c r="AW101" s="139" t="s">
        <v>34</v>
      </c>
      <c r="AX101" s="139" t="s">
        <v>73</v>
      </c>
      <c r="AY101" s="140" t="s">
        <v>132</v>
      </c>
    </row>
    <row r="102" spans="1:65" s="139" customFormat="1">
      <c r="B102" s="138"/>
      <c r="D102" s="131" t="s">
        <v>144</v>
      </c>
      <c r="E102" s="140" t="s">
        <v>21</v>
      </c>
      <c r="F102" s="141" t="s">
        <v>147</v>
      </c>
      <c r="H102" s="142">
        <v>-1.1819999999999999</v>
      </c>
      <c r="I102" s="143"/>
      <c r="L102" s="138"/>
      <c r="M102" s="144"/>
      <c r="N102" s="145"/>
      <c r="O102" s="145"/>
      <c r="P102" s="145"/>
      <c r="Q102" s="145"/>
      <c r="R102" s="145"/>
      <c r="S102" s="145"/>
      <c r="T102" s="146"/>
      <c r="AT102" s="140" t="s">
        <v>144</v>
      </c>
      <c r="AU102" s="140" t="s">
        <v>82</v>
      </c>
      <c r="AV102" s="139" t="s">
        <v>82</v>
      </c>
      <c r="AW102" s="139" t="s">
        <v>34</v>
      </c>
      <c r="AX102" s="139" t="s">
        <v>73</v>
      </c>
      <c r="AY102" s="140" t="s">
        <v>132</v>
      </c>
    </row>
    <row r="103" spans="1:65" s="148" customFormat="1">
      <c r="B103" s="147"/>
      <c r="D103" s="131" t="s">
        <v>144</v>
      </c>
      <c r="E103" s="149" t="s">
        <v>21</v>
      </c>
      <c r="F103" s="150" t="s">
        <v>148</v>
      </c>
      <c r="H103" s="151">
        <v>15.218</v>
      </c>
      <c r="I103" s="152"/>
      <c r="L103" s="147"/>
      <c r="M103" s="153"/>
      <c r="N103" s="154"/>
      <c r="O103" s="154"/>
      <c r="P103" s="154"/>
      <c r="Q103" s="154"/>
      <c r="R103" s="154"/>
      <c r="S103" s="154"/>
      <c r="T103" s="155"/>
      <c r="AT103" s="149" t="s">
        <v>144</v>
      </c>
      <c r="AU103" s="149" t="s">
        <v>82</v>
      </c>
      <c r="AV103" s="148" t="s">
        <v>140</v>
      </c>
      <c r="AW103" s="148" t="s">
        <v>34</v>
      </c>
      <c r="AX103" s="148" t="s">
        <v>80</v>
      </c>
      <c r="AY103" s="149" t="s">
        <v>132</v>
      </c>
    </row>
    <row r="104" spans="1:65" s="283" customFormat="1" ht="16.5" customHeight="1">
      <c r="A104" s="23"/>
      <c r="B104" s="22"/>
      <c r="C104" s="114" t="s">
        <v>82</v>
      </c>
      <c r="D104" s="114" t="s">
        <v>135</v>
      </c>
      <c r="E104" s="115" t="s">
        <v>149</v>
      </c>
      <c r="F104" s="116" t="s">
        <v>150</v>
      </c>
      <c r="G104" s="117" t="s">
        <v>138</v>
      </c>
      <c r="H104" s="118">
        <v>1.05</v>
      </c>
      <c r="I104" s="119"/>
      <c r="J104" s="120">
        <f>ROUND(I104*H104,2)</f>
        <v>0</v>
      </c>
      <c r="K104" s="116" t="s">
        <v>139</v>
      </c>
      <c r="L104" s="22"/>
      <c r="M104" s="313" t="s">
        <v>21</v>
      </c>
      <c r="N104" s="121" t="s">
        <v>44</v>
      </c>
      <c r="O104" s="45"/>
      <c r="P104" s="122">
        <f>O104*H104</f>
        <v>0</v>
      </c>
      <c r="Q104" s="122">
        <v>4.1200000000000001E-2</v>
      </c>
      <c r="R104" s="122">
        <f>Q104*H104</f>
        <v>4.326E-2</v>
      </c>
      <c r="S104" s="122">
        <v>0</v>
      </c>
      <c r="T104" s="123">
        <f>S104*H104</f>
        <v>0</v>
      </c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R104" s="314" t="s">
        <v>140</v>
      </c>
      <c r="AT104" s="314" t="s">
        <v>135</v>
      </c>
      <c r="AU104" s="314" t="s">
        <v>82</v>
      </c>
      <c r="AY104" s="280" t="s">
        <v>132</v>
      </c>
      <c r="BE104" s="315">
        <f>IF(N104="základní",J104,0)</f>
        <v>0</v>
      </c>
      <c r="BF104" s="315">
        <f>IF(N104="snížená",J104,0)</f>
        <v>0</v>
      </c>
      <c r="BG104" s="315">
        <f>IF(N104="zákl. přenesená",J104,0)</f>
        <v>0</v>
      </c>
      <c r="BH104" s="315">
        <f>IF(N104="sníž. přenesená",J104,0)</f>
        <v>0</v>
      </c>
      <c r="BI104" s="315">
        <f>IF(N104="nulová",J104,0)</f>
        <v>0</v>
      </c>
      <c r="BJ104" s="280" t="s">
        <v>80</v>
      </c>
      <c r="BK104" s="315">
        <f>ROUND(I104*H104,2)</f>
        <v>0</v>
      </c>
      <c r="BL104" s="280" t="s">
        <v>140</v>
      </c>
      <c r="BM104" s="314" t="s">
        <v>151</v>
      </c>
    </row>
    <row r="105" spans="1:65" s="283" customFormat="1">
      <c r="A105" s="23"/>
      <c r="B105" s="22"/>
      <c r="C105" s="23"/>
      <c r="D105" s="124" t="s">
        <v>142</v>
      </c>
      <c r="E105" s="23"/>
      <c r="F105" s="125" t="s">
        <v>152</v>
      </c>
      <c r="G105" s="23"/>
      <c r="H105" s="23"/>
      <c r="I105" s="126"/>
      <c r="J105" s="23"/>
      <c r="K105" s="23"/>
      <c r="L105" s="22"/>
      <c r="M105" s="127"/>
      <c r="N105" s="128"/>
      <c r="O105" s="45"/>
      <c r="P105" s="45"/>
      <c r="Q105" s="45"/>
      <c r="R105" s="45"/>
      <c r="S105" s="45"/>
      <c r="T105" s="46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T105" s="280" t="s">
        <v>142</v>
      </c>
      <c r="AU105" s="280" t="s">
        <v>82</v>
      </c>
    </row>
    <row r="106" spans="1:65" s="139" customFormat="1">
      <c r="B106" s="138"/>
      <c r="D106" s="131" t="s">
        <v>144</v>
      </c>
      <c r="E106" s="140" t="s">
        <v>21</v>
      </c>
      <c r="F106" s="141" t="s">
        <v>153</v>
      </c>
      <c r="H106" s="142">
        <v>1.05</v>
      </c>
      <c r="I106" s="143"/>
      <c r="L106" s="138"/>
      <c r="M106" s="144"/>
      <c r="N106" s="145"/>
      <c r="O106" s="145"/>
      <c r="P106" s="145"/>
      <c r="Q106" s="145"/>
      <c r="R106" s="145"/>
      <c r="S106" s="145"/>
      <c r="T106" s="146"/>
      <c r="AT106" s="140" t="s">
        <v>144</v>
      </c>
      <c r="AU106" s="140" t="s">
        <v>82</v>
      </c>
      <c r="AV106" s="139" t="s">
        <v>82</v>
      </c>
      <c r="AW106" s="139" t="s">
        <v>34</v>
      </c>
      <c r="AX106" s="139" t="s">
        <v>73</v>
      </c>
      <c r="AY106" s="140" t="s">
        <v>132</v>
      </c>
    </row>
    <row r="107" spans="1:65" s="148" customFormat="1">
      <c r="B107" s="147"/>
      <c r="D107" s="131" t="s">
        <v>144</v>
      </c>
      <c r="E107" s="149" t="s">
        <v>21</v>
      </c>
      <c r="F107" s="150" t="s">
        <v>148</v>
      </c>
      <c r="H107" s="151">
        <v>1.05</v>
      </c>
      <c r="I107" s="152"/>
      <c r="L107" s="147"/>
      <c r="M107" s="153"/>
      <c r="N107" s="154"/>
      <c r="O107" s="154"/>
      <c r="P107" s="154"/>
      <c r="Q107" s="154"/>
      <c r="R107" s="154"/>
      <c r="S107" s="154"/>
      <c r="T107" s="155"/>
      <c r="AT107" s="149" t="s">
        <v>144</v>
      </c>
      <c r="AU107" s="149" t="s">
        <v>82</v>
      </c>
      <c r="AV107" s="148" t="s">
        <v>140</v>
      </c>
      <c r="AW107" s="148" t="s">
        <v>34</v>
      </c>
      <c r="AX107" s="148" t="s">
        <v>80</v>
      </c>
      <c r="AY107" s="149" t="s">
        <v>132</v>
      </c>
    </row>
    <row r="108" spans="1:65" s="283" customFormat="1" ht="24.2" customHeight="1">
      <c r="A108" s="23"/>
      <c r="B108" s="22"/>
      <c r="C108" s="114" t="s">
        <v>154</v>
      </c>
      <c r="D108" s="114" t="s">
        <v>135</v>
      </c>
      <c r="E108" s="115" t="s">
        <v>155</v>
      </c>
      <c r="F108" s="116" t="s">
        <v>156</v>
      </c>
      <c r="G108" s="117" t="s">
        <v>138</v>
      </c>
      <c r="H108" s="118">
        <v>7.25</v>
      </c>
      <c r="I108" s="119"/>
      <c r="J108" s="120">
        <f>ROUND(I108*H108,2)</f>
        <v>0</v>
      </c>
      <c r="K108" s="116" t="s">
        <v>139</v>
      </c>
      <c r="L108" s="22"/>
      <c r="M108" s="313" t="s">
        <v>21</v>
      </c>
      <c r="N108" s="121" t="s">
        <v>44</v>
      </c>
      <c r="O108" s="45"/>
      <c r="P108" s="122">
        <f>O108*H108</f>
        <v>0</v>
      </c>
      <c r="Q108" s="122">
        <v>3.1800000000000002E-2</v>
      </c>
      <c r="R108" s="122">
        <f>Q108*H108</f>
        <v>0.23055</v>
      </c>
      <c r="S108" s="122">
        <v>0</v>
      </c>
      <c r="T108" s="123">
        <f>S108*H108</f>
        <v>0</v>
      </c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R108" s="314" t="s">
        <v>140</v>
      </c>
      <c r="AT108" s="314" t="s">
        <v>135</v>
      </c>
      <c r="AU108" s="314" t="s">
        <v>82</v>
      </c>
      <c r="AY108" s="280" t="s">
        <v>132</v>
      </c>
      <c r="BE108" s="315">
        <f>IF(N108="základní",J108,0)</f>
        <v>0</v>
      </c>
      <c r="BF108" s="315">
        <f>IF(N108="snížená",J108,0)</f>
        <v>0</v>
      </c>
      <c r="BG108" s="315">
        <f>IF(N108="zákl. přenesená",J108,0)</f>
        <v>0</v>
      </c>
      <c r="BH108" s="315">
        <f>IF(N108="sníž. přenesená",J108,0)</f>
        <v>0</v>
      </c>
      <c r="BI108" s="315">
        <f>IF(N108="nulová",J108,0)</f>
        <v>0</v>
      </c>
      <c r="BJ108" s="280" t="s">
        <v>80</v>
      </c>
      <c r="BK108" s="315">
        <f>ROUND(I108*H108,2)</f>
        <v>0</v>
      </c>
      <c r="BL108" s="280" t="s">
        <v>140</v>
      </c>
      <c r="BM108" s="314" t="s">
        <v>157</v>
      </c>
    </row>
    <row r="109" spans="1:65" s="283" customFormat="1">
      <c r="A109" s="23"/>
      <c r="B109" s="22"/>
      <c r="C109" s="23"/>
      <c r="D109" s="124" t="s">
        <v>142</v>
      </c>
      <c r="E109" s="23"/>
      <c r="F109" s="125" t="s">
        <v>158</v>
      </c>
      <c r="G109" s="23"/>
      <c r="H109" s="23"/>
      <c r="I109" s="126"/>
      <c r="J109" s="23"/>
      <c r="K109" s="23"/>
      <c r="L109" s="22"/>
      <c r="M109" s="127"/>
      <c r="N109" s="128"/>
      <c r="O109" s="45"/>
      <c r="P109" s="45"/>
      <c r="Q109" s="45"/>
      <c r="R109" s="45"/>
      <c r="S109" s="45"/>
      <c r="T109" s="46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T109" s="280" t="s">
        <v>142</v>
      </c>
      <c r="AU109" s="280" t="s">
        <v>82</v>
      </c>
    </row>
    <row r="110" spans="1:65" s="130" customFormat="1">
      <c r="B110" s="129"/>
      <c r="D110" s="131" t="s">
        <v>144</v>
      </c>
      <c r="E110" s="132" t="s">
        <v>21</v>
      </c>
      <c r="F110" s="133" t="s">
        <v>159</v>
      </c>
      <c r="H110" s="132" t="s">
        <v>21</v>
      </c>
      <c r="I110" s="134"/>
      <c r="L110" s="129"/>
      <c r="M110" s="135"/>
      <c r="N110" s="136"/>
      <c r="O110" s="136"/>
      <c r="P110" s="136"/>
      <c r="Q110" s="136"/>
      <c r="R110" s="136"/>
      <c r="S110" s="136"/>
      <c r="T110" s="137"/>
      <c r="AT110" s="132" t="s">
        <v>144</v>
      </c>
      <c r="AU110" s="132" t="s">
        <v>82</v>
      </c>
      <c r="AV110" s="130" t="s">
        <v>80</v>
      </c>
      <c r="AW110" s="130" t="s">
        <v>34</v>
      </c>
      <c r="AX110" s="130" t="s">
        <v>73</v>
      </c>
      <c r="AY110" s="132" t="s">
        <v>132</v>
      </c>
    </row>
    <row r="111" spans="1:65" s="130" customFormat="1">
      <c r="B111" s="129"/>
      <c r="D111" s="131" t="s">
        <v>144</v>
      </c>
      <c r="E111" s="132" t="s">
        <v>21</v>
      </c>
      <c r="F111" s="133" t="s">
        <v>160</v>
      </c>
      <c r="H111" s="132" t="s">
        <v>21</v>
      </c>
      <c r="I111" s="134"/>
      <c r="L111" s="129"/>
      <c r="M111" s="135"/>
      <c r="N111" s="136"/>
      <c r="O111" s="136"/>
      <c r="P111" s="136"/>
      <c r="Q111" s="136"/>
      <c r="R111" s="136"/>
      <c r="S111" s="136"/>
      <c r="T111" s="137"/>
      <c r="AT111" s="132" t="s">
        <v>144</v>
      </c>
      <c r="AU111" s="132" t="s">
        <v>82</v>
      </c>
      <c r="AV111" s="130" t="s">
        <v>80</v>
      </c>
      <c r="AW111" s="130" t="s">
        <v>34</v>
      </c>
      <c r="AX111" s="130" t="s">
        <v>73</v>
      </c>
      <c r="AY111" s="132" t="s">
        <v>132</v>
      </c>
    </row>
    <row r="112" spans="1:65" s="139" customFormat="1">
      <c r="B112" s="138"/>
      <c r="D112" s="131" t="s">
        <v>144</v>
      </c>
      <c r="E112" s="140" t="s">
        <v>21</v>
      </c>
      <c r="F112" s="141" t="s">
        <v>161</v>
      </c>
      <c r="H112" s="142">
        <v>4.0999999999999996</v>
      </c>
      <c r="I112" s="143"/>
      <c r="L112" s="138"/>
      <c r="M112" s="144"/>
      <c r="N112" s="145"/>
      <c r="O112" s="145"/>
      <c r="P112" s="145"/>
      <c r="Q112" s="145"/>
      <c r="R112" s="145"/>
      <c r="S112" s="145"/>
      <c r="T112" s="146"/>
      <c r="AT112" s="140" t="s">
        <v>144</v>
      </c>
      <c r="AU112" s="140" t="s">
        <v>82</v>
      </c>
      <c r="AV112" s="139" t="s">
        <v>82</v>
      </c>
      <c r="AW112" s="139" t="s">
        <v>34</v>
      </c>
      <c r="AX112" s="139" t="s">
        <v>73</v>
      </c>
      <c r="AY112" s="140" t="s">
        <v>132</v>
      </c>
    </row>
    <row r="113" spans="1:65" s="130" customFormat="1">
      <c r="B113" s="129"/>
      <c r="D113" s="131" t="s">
        <v>144</v>
      </c>
      <c r="E113" s="132" t="s">
        <v>21</v>
      </c>
      <c r="F113" s="133" t="s">
        <v>162</v>
      </c>
      <c r="H113" s="132" t="s">
        <v>21</v>
      </c>
      <c r="I113" s="134"/>
      <c r="L113" s="129"/>
      <c r="M113" s="135"/>
      <c r="N113" s="136"/>
      <c r="O113" s="136"/>
      <c r="P113" s="136"/>
      <c r="Q113" s="136"/>
      <c r="R113" s="136"/>
      <c r="S113" s="136"/>
      <c r="T113" s="137"/>
      <c r="AT113" s="132" t="s">
        <v>144</v>
      </c>
      <c r="AU113" s="132" t="s">
        <v>82</v>
      </c>
      <c r="AV113" s="130" t="s">
        <v>80</v>
      </c>
      <c r="AW113" s="130" t="s">
        <v>34</v>
      </c>
      <c r="AX113" s="130" t="s">
        <v>73</v>
      </c>
      <c r="AY113" s="132" t="s">
        <v>132</v>
      </c>
    </row>
    <row r="114" spans="1:65" s="139" customFormat="1">
      <c r="B114" s="138"/>
      <c r="D114" s="131" t="s">
        <v>144</v>
      </c>
      <c r="E114" s="140" t="s">
        <v>21</v>
      </c>
      <c r="F114" s="141" t="s">
        <v>163</v>
      </c>
      <c r="H114" s="142">
        <v>3.15</v>
      </c>
      <c r="I114" s="143"/>
      <c r="L114" s="138"/>
      <c r="M114" s="144"/>
      <c r="N114" s="145"/>
      <c r="O114" s="145"/>
      <c r="P114" s="145"/>
      <c r="Q114" s="145"/>
      <c r="R114" s="145"/>
      <c r="S114" s="145"/>
      <c r="T114" s="146"/>
      <c r="AT114" s="140" t="s">
        <v>144</v>
      </c>
      <c r="AU114" s="140" t="s">
        <v>82</v>
      </c>
      <c r="AV114" s="139" t="s">
        <v>82</v>
      </c>
      <c r="AW114" s="139" t="s">
        <v>34</v>
      </c>
      <c r="AX114" s="139" t="s">
        <v>73</v>
      </c>
      <c r="AY114" s="140" t="s">
        <v>132</v>
      </c>
    </row>
    <row r="115" spans="1:65" s="148" customFormat="1">
      <c r="B115" s="147"/>
      <c r="D115" s="131" t="s">
        <v>144</v>
      </c>
      <c r="E115" s="149" t="s">
        <v>21</v>
      </c>
      <c r="F115" s="150" t="s">
        <v>148</v>
      </c>
      <c r="H115" s="151">
        <v>7.25</v>
      </c>
      <c r="I115" s="152"/>
      <c r="L115" s="147"/>
      <c r="M115" s="153"/>
      <c r="N115" s="154"/>
      <c r="O115" s="154"/>
      <c r="P115" s="154"/>
      <c r="Q115" s="154"/>
      <c r="R115" s="154"/>
      <c r="S115" s="154"/>
      <c r="T115" s="155"/>
      <c r="AT115" s="149" t="s">
        <v>144</v>
      </c>
      <c r="AU115" s="149" t="s">
        <v>82</v>
      </c>
      <c r="AV115" s="148" t="s">
        <v>140</v>
      </c>
      <c r="AW115" s="148" t="s">
        <v>34</v>
      </c>
      <c r="AX115" s="148" t="s">
        <v>80</v>
      </c>
      <c r="AY115" s="149" t="s">
        <v>132</v>
      </c>
    </row>
    <row r="116" spans="1:65" s="283" customFormat="1" ht="24.2" customHeight="1">
      <c r="A116" s="23"/>
      <c r="B116" s="22"/>
      <c r="C116" s="114" t="s">
        <v>140</v>
      </c>
      <c r="D116" s="114" t="s">
        <v>135</v>
      </c>
      <c r="E116" s="115" t="s">
        <v>164</v>
      </c>
      <c r="F116" s="116" t="s">
        <v>165</v>
      </c>
      <c r="G116" s="117" t="s">
        <v>166</v>
      </c>
      <c r="H116" s="118">
        <v>0.20699999999999999</v>
      </c>
      <c r="I116" s="119"/>
      <c r="J116" s="120">
        <f>ROUND(I116*H116,2)</f>
        <v>0</v>
      </c>
      <c r="K116" s="116" t="s">
        <v>139</v>
      </c>
      <c r="L116" s="22"/>
      <c r="M116" s="313" t="s">
        <v>21</v>
      </c>
      <c r="N116" s="121" t="s">
        <v>44</v>
      </c>
      <c r="O116" s="45"/>
      <c r="P116" s="122">
        <f>O116*H116</f>
        <v>0</v>
      </c>
      <c r="Q116" s="122">
        <v>2.5018699999999998</v>
      </c>
      <c r="R116" s="122">
        <f>Q116*H116</f>
        <v>0.51788708999999988</v>
      </c>
      <c r="S116" s="122">
        <v>0</v>
      </c>
      <c r="T116" s="123">
        <f>S116*H116</f>
        <v>0</v>
      </c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R116" s="314" t="s">
        <v>140</v>
      </c>
      <c r="AT116" s="314" t="s">
        <v>135</v>
      </c>
      <c r="AU116" s="314" t="s">
        <v>82</v>
      </c>
      <c r="AY116" s="280" t="s">
        <v>132</v>
      </c>
      <c r="BE116" s="315">
        <f>IF(N116="základní",J116,0)</f>
        <v>0</v>
      </c>
      <c r="BF116" s="315">
        <f>IF(N116="snížená",J116,0)</f>
        <v>0</v>
      </c>
      <c r="BG116" s="315">
        <f>IF(N116="zákl. přenesená",J116,0)</f>
        <v>0</v>
      </c>
      <c r="BH116" s="315">
        <f>IF(N116="sníž. přenesená",J116,0)</f>
        <v>0</v>
      </c>
      <c r="BI116" s="315">
        <f>IF(N116="nulová",J116,0)</f>
        <v>0</v>
      </c>
      <c r="BJ116" s="280" t="s">
        <v>80</v>
      </c>
      <c r="BK116" s="315">
        <f>ROUND(I116*H116,2)</f>
        <v>0</v>
      </c>
      <c r="BL116" s="280" t="s">
        <v>140</v>
      </c>
      <c r="BM116" s="314" t="s">
        <v>167</v>
      </c>
    </row>
    <row r="117" spans="1:65" s="283" customFormat="1">
      <c r="A117" s="23"/>
      <c r="B117" s="22"/>
      <c r="C117" s="23"/>
      <c r="D117" s="124" t="s">
        <v>142</v>
      </c>
      <c r="E117" s="23"/>
      <c r="F117" s="125" t="s">
        <v>168</v>
      </c>
      <c r="G117" s="23"/>
      <c r="H117" s="23"/>
      <c r="I117" s="126"/>
      <c r="J117" s="23"/>
      <c r="K117" s="23"/>
      <c r="L117" s="22"/>
      <c r="M117" s="127"/>
      <c r="N117" s="128"/>
      <c r="O117" s="45"/>
      <c r="P117" s="45"/>
      <c r="Q117" s="45"/>
      <c r="R117" s="45"/>
      <c r="S117" s="45"/>
      <c r="T117" s="46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T117" s="280" t="s">
        <v>142</v>
      </c>
      <c r="AU117" s="280" t="s">
        <v>82</v>
      </c>
    </row>
    <row r="118" spans="1:65" s="130" customFormat="1">
      <c r="B118" s="129"/>
      <c r="D118" s="131" t="s">
        <v>144</v>
      </c>
      <c r="E118" s="132" t="s">
        <v>21</v>
      </c>
      <c r="F118" s="133" t="s">
        <v>169</v>
      </c>
      <c r="H118" s="132" t="s">
        <v>21</v>
      </c>
      <c r="I118" s="134"/>
      <c r="L118" s="129"/>
      <c r="M118" s="135"/>
      <c r="N118" s="136"/>
      <c r="O118" s="136"/>
      <c r="P118" s="136"/>
      <c r="Q118" s="136"/>
      <c r="R118" s="136"/>
      <c r="S118" s="136"/>
      <c r="T118" s="137"/>
      <c r="AT118" s="132" t="s">
        <v>144</v>
      </c>
      <c r="AU118" s="132" t="s">
        <v>82</v>
      </c>
      <c r="AV118" s="130" t="s">
        <v>80</v>
      </c>
      <c r="AW118" s="130" t="s">
        <v>34</v>
      </c>
      <c r="AX118" s="130" t="s">
        <v>73</v>
      </c>
      <c r="AY118" s="132" t="s">
        <v>132</v>
      </c>
    </row>
    <row r="119" spans="1:65" s="139" customFormat="1">
      <c r="B119" s="138"/>
      <c r="D119" s="131" t="s">
        <v>144</v>
      </c>
      <c r="E119" s="140" t="s">
        <v>21</v>
      </c>
      <c r="F119" s="141" t="s">
        <v>170</v>
      </c>
      <c r="H119" s="142">
        <v>0.20699999999999999</v>
      </c>
      <c r="I119" s="143"/>
      <c r="L119" s="138"/>
      <c r="M119" s="144"/>
      <c r="N119" s="145"/>
      <c r="O119" s="145"/>
      <c r="P119" s="145"/>
      <c r="Q119" s="145"/>
      <c r="R119" s="145"/>
      <c r="S119" s="145"/>
      <c r="T119" s="146"/>
      <c r="AT119" s="140" t="s">
        <v>144</v>
      </c>
      <c r="AU119" s="140" t="s">
        <v>82</v>
      </c>
      <c r="AV119" s="139" t="s">
        <v>82</v>
      </c>
      <c r="AW119" s="139" t="s">
        <v>34</v>
      </c>
      <c r="AX119" s="139" t="s">
        <v>73</v>
      </c>
      <c r="AY119" s="140" t="s">
        <v>132</v>
      </c>
    </row>
    <row r="120" spans="1:65" s="148" customFormat="1">
      <c r="B120" s="147"/>
      <c r="D120" s="131" t="s">
        <v>144</v>
      </c>
      <c r="E120" s="149" t="s">
        <v>21</v>
      </c>
      <c r="F120" s="150" t="s">
        <v>148</v>
      </c>
      <c r="H120" s="151">
        <v>0.20699999999999999</v>
      </c>
      <c r="I120" s="152"/>
      <c r="L120" s="147"/>
      <c r="M120" s="153"/>
      <c r="N120" s="154"/>
      <c r="O120" s="154"/>
      <c r="P120" s="154"/>
      <c r="Q120" s="154"/>
      <c r="R120" s="154"/>
      <c r="S120" s="154"/>
      <c r="T120" s="155"/>
      <c r="AT120" s="149" t="s">
        <v>144</v>
      </c>
      <c r="AU120" s="149" t="s">
        <v>82</v>
      </c>
      <c r="AV120" s="148" t="s">
        <v>140</v>
      </c>
      <c r="AW120" s="148" t="s">
        <v>34</v>
      </c>
      <c r="AX120" s="148" t="s">
        <v>80</v>
      </c>
      <c r="AY120" s="149" t="s">
        <v>132</v>
      </c>
    </row>
    <row r="121" spans="1:65" s="283" customFormat="1" ht="24.2" customHeight="1">
      <c r="A121" s="23"/>
      <c r="B121" s="22"/>
      <c r="C121" s="114" t="s">
        <v>171</v>
      </c>
      <c r="D121" s="114" t="s">
        <v>135</v>
      </c>
      <c r="E121" s="115" t="s">
        <v>172</v>
      </c>
      <c r="F121" s="116" t="s">
        <v>173</v>
      </c>
      <c r="G121" s="117" t="s">
        <v>166</v>
      </c>
      <c r="H121" s="118">
        <v>1.4999999999999999E-2</v>
      </c>
      <c r="I121" s="119"/>
      <c r="J121" s="120">
        <f>ROUND(I121*H121,2)</f>
        <v>0</v>
      </c>
      <c r="K121" s="116" t="s">
        <v>139</v>
      </c>
      <c r="L121" s="22"/>
      <c r="M121" s="313" t="s">
        <v>21</v>
      </c>
      <c r="N121" s="121" t="s">
        <v>44</v>
      </c>
      <c r="O121" s="45"/>
      <c r="P121" s="122">
        <f>O121*H121</f>
        <v>0</v>
      </c>
      <c r="Q121" s="122">
        <v>2.5018699999999998</v>
      </c>
      <c r="R121" s="122">
        <f>Q121*H121</f>
        <v>3.7528049999999993E-2</v>
      </c>
      <c r="S121" s="122">
        <v>0</v>
      </c>
      <c r="T121" s="123">
        <f>S121*H121</f>
        <v>0</v>
      </c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R121" s="314" t="s">
        <v>140</v>
      </c>
      <c r="AT121" s="314" t="s">
        <v>135</v>
      </c>
      <c r="AU121" s="314" t="s">
        <v>82</v>
      </c>
      <c r="AY121" s="280" t="s">
        <v>132</v>
      </c>
      <c r="BE121" s="315">
        <f>IF(N121="základní",J121,0)</f>
        <v>0</v>
      </c>
      <c r="BF121" s="315">
        <f>IF(N121="snížená",J121,0)</f>
        <v>0</v>
      </c>
      <c r="BG121" s="315">
        <f>IF(N121="zákl. přenesená",J121,0)</f>
        <v>0</v>
      </c>
      <c r="BH121" s="315">
        <f>IF(N121="sníž. přenesená",J121,0)</f>
        <v>0</v>
      </c>
      <c r="BI121" s="315">
        <f>IF(N121="nulová",J121,0)</f>
        <v>0</v>
      </c>
      <c r="BJ121" s="280" t="s">
        <v>80</v>
      </c>
      <c r="BK121" s="315">
        <f>ROUND(I121*H121,2)</f>
        <v>0</v>
      </c>
      <c r="BL121" s="280" t="s">
        <v>140</v>
      </c>
      <c r="BM121" s="314" t="s">
        <v>174</v>
      </c>
    </row>
    <row r="122" spans="1:65" s="283" customFormat="1">
      <c r="A122" s="23"/>
      <c r="B122" s="22"/>
      <c r="C122" s="23"/>
      <c r="D122" s="124" t="s">
        <v>142</v>
      </c>
      <c r="E122" s="23"/>
      <c r="F122" s="125" t="s">
        <v>175</v>
      </c>
      <c r="G122" s="23"/>
      <c r="H122" s="23"/>
      <c r="I122" s="126"/>
      <c r="J122" s="23"/>
      <c r="K122" s="23"/>
      <c r="L122" s="22"/>
      <c r="M122" s="127"/>
      <c r="N122" s="128"/>
      <c r="O122" s="45"/>
      <c r="P122" s="45"/>
      <c r="Q122" s="45"/>
      <c r="R122" s="45"/>
      <c r="S122" s="45"/>
      <c r="T122" s="46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T122" s="280" t="s">
        <v>142</v>
      </c>
      <c r="AU122" s="280" t="s">
        <v>82</v>
      </c>
    </row>
    <row r="123" spans="1:65" s="139" customFormat="1">
      <c r="B123" s="138"/>
      <c r="D123" s="131" t="s">
        <v>144</v>
      </c>
      <c r="E123" s="140" t="s">
        <v>21</v>
      </c>
      <c r="F123" s="141" t="s">
        <v>176</v>
      </c>
      <c r="H123" s="142">
        <v>1.4999999999999999E-2</v>
      </c>
      <c r="I123" s="143"/>
      <c r="L123" s="138"/>
      <c r="M123" s="144"/>
      <c r="N123" s="145"/>
      <c r="O123" s="145"/>
      <c r="P123" s="145"/>
      <c r="Q123" s="145"/>
      <c r="R123" s="145"/>
      <c r="S123" s="145"/>
      <c r="T123" s="146"/>
      <c r="AT123" s="140" t="s">
        <v>144</v>
      </c>
      <c r="AU123" s="140" t="s">
        <v>82</v>
      </c>
      <c r="AV123" s="139" t="s">
        <v>82</v>
      </c>
      <c r="AW123" s="139" t="s">
        <v>34</v>
      </c>
      <c r="AX123" s="139" t="s">
        <v>73</v>
      </c>
      <c r="AY123" s="140" t="s">
        <v>132</v>
      </c>
    </row>
    <row r="124" spans="1:65" s="148" customFormat="1">
      <c r="B124" s="147"/>
      <c r="D124" s="131" t="s">
        <v>144</v>
      </c>
      <c r="E124" s="149" t="s">
        <v>21</v>
      </c>
      <c r="F124" s="150" t="s">
        <v>148</v>
      </c>
      <c r="H124" s="151">
        <v>1.4999999999999999E-2</v>
      </c>
      <c r="I124" s="152"/>
      <c r="L124" s="147"/>
      <c r="M124" s="153"/>
      <c r="N124" s="154"/>
      <c r="O124" s="154"/>
      <c r="P124" s="154"/>
      <c r="Q124" s="154"/>
      <c r="R124" s="154"/>
      <c r="S124" s="154"/>
      <c r="T124" s="155"/>
      <c r="AT124" s="149" t="s">
        <v>144</v>
      </c>
      <c r="AU124" s="149" t="s">
        <v>82</v>
      </c>
      <c r="AV124" s="148" t="s">
        <v>140</v>
      </c>
      <c r="AW124" s="148" t="s">
        <v>34</v>
      </c>
      <c r="AX124" s="148" t="s">
        <v>80</v>
      </c>
      <c r="AY124" s="149" t="s">
        <v>132</v>
      </c>
    </row>
    <row r="125" spans="1:65" s="103" customFormat="1" ht="22.9" customHeight="1">
      <c r="B125" s="102"/>
      <c r="D125" s="104" t="s">
        <v>72</v>
      </c>
      <c r="E125" s="112" t="s">
        <v>177</v>
      </c>
      <c r="F125" s="112" t="s">
        <v>178</v>
      </c>
      <c r="I125" s="106"/>
      <c r="J125" s="113">
        <f>BK125</f>
        <v>0</v>
      </c>
      <c r="L125" s="102"/>
      <c r="M125" s="108"/>
      <c r="N125" s="109"/>
      <c r="O125" s="109"/>
      <c r="P125" s="110">
        <f>SUM(P126:P157)</f>
        <v>0</v>
      </c>
      <c r="Q125" s="109"/>
      <c r="R125" s="110">
        <f>SUM(R126:R157)</f>
        <v>1.6524000000000001E-4</v>
      </c>
      <c r="S125" s="109"/>
      <c r="T125" s="111">
        <f>SUM(T126:T157)</f>
        <v>2.0123949999999997</v>
      </c>
      <c r="AR125" s="104" t="s">
        <v>80</v>
      </c>
      <c r="AT125" s="311" t="s">
        <v>72</v>
      </c>
      <c r="AU125" s="311" t="s">
        <v>80</v>
      </c>
      <c r="AY125" s="104" t="s">
        <v>132</v>
      </c>
      <c r="BK125" s="312">
        <f>SUM(BK126:BK157)</f>
        <v>0</v>
      </c>
    </row>
    <row r="126" spans="1:65" s="283" customFormat="1" ht="24.2" customHeight="1">
      <c r="A126" s="23"/>
      <c r="B126" s="22"/>
      <c r="C126" s="114" t="s">
        <v>133</v>
      </c>
      <c r="D126" s="114" t="s">
        <v>135</v>
      </c>
      <c r="E126" s="115" t="s">
        <v>179</v>
      </c>
      <c r="F126" s="116" t="s">
        <v>180</v>
      </c>
      <c r="G126" s="117" t="s">
        <v>138</v>
      </c>
      <c r="H126" s="118">
        <v>4.1310000000000002</v>
      </c>
      <c r="I126" s="119"/>
      <c r="J126" s="120">
        <f>ROUND(I126*H126,2)</f>
        <v>0</v>
      </c>
      <c r="K126" s="116" t="s">
        <v>139</v>
      </c>
      <c r="L126" s="22"/>
      <c r="M126" s="313" t="s">
        <v>21</v>
      </c>
      <c r="N126" s="121" t="s">
        <v>44</v>
      </c>
      <c r="O126" s="45"/>
      <c r="P126" s="122">
        <f>O126*H126</f>
        <v>0</v>
      </c>
      <c r="Q126" s="122">
        <v>0</v>
      </c>
      <c r="R126" s="122">
        <f>Q126*H126</f>
        <v>0</v>
      </c>
      <c r="S126" s="122">
        <v>0</v>
      </c>
      <c r="T126" s="123">
        <f>S126*H126</f>
        <v>0</v>
      </c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R126" s="314" t="s">
        <v>140</v>
      </c>
      <c r="AT126" s="314" t="s">
        <v>135</v>
      </c>
      <c r="AU126" s="314" t="s">
        <v>82</v>
      </c>
      <c r="AY126" s="280" t="s">
        <v>132</v>
      </c>
      <c r="BE126" s="315">
        <f>IF(N126="základní",J126,0)</f>
        <v>0</v>
      </c>
      <c r="BF126" s="315">
        <f>IF(N126="snížená",J126,0)</f>
        <v>0</v>
      </c>
      <c r="BG126" s="315">
        <f>IF(N126="zákl. přenesená",J126,0)</f>
        <v>0</v>
      </c>
      <c r="BH126" s="315">
        <f>IF(N126="sníž. přenesená",J126,0)</f>
        <v>0</v>
      </c>
      <c r="BI126" s="315">
        <f>IF(N126="nulová",J126,0)</f>
        <v>0</v>
      </c>
      <c r="BJ126" s="280" t="s">
        <v>80</v>
      </c>
      <c r="BK126" s="315">
        <f>ROUND(I126*H126,2)</f>
        <v>0</v>
      </c>
      <c r="BL126" s="280" t="s">
        <v>140</v>
      </c>
      <c r="BM126" s="314" t="s">
        <v>181</v>
      </c>
    </row>
    <row r="127" spans="1:65" s="283" customFormat="1">
      <c r="A127" s="23"/>
      <c r="B127" s="22"/>
      <c r="C127" s="23"/>
      <c r="D127" s="124" t="s">
        <v>142</v>
      </c>
      <c r="E127" s="23"/>
      <c r="F127" s="125" t="s">
        <v>182</v>
      </c>
      <c r="G127" s="23"/>
      <c r="H127" s="23"/>
      <c r="I127" s="126"/>
      <c r="J127" s="23"/>
      <c r="K127" s="23"/>
      <c r="L127" s="22"/>
      <c r="M127" s="127"/>
      <c r="N127" s="128"/>
      <c r="O127" s="45"/>
      <c r="P127" s="45"/>
      <c r="Q127" s="45"/>
      <c r="R127" s="45"/>
      <c r="S127" s="45"/>
      <c r="T127" s="46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T127" s="280" t="s">
        <v>142</v>
      </c>
      <c r="AU127" s="280" t="s">
        <v>82</v>
      </c>
    </row>
    <row r="128" spans="1:65" s="139" customFormat="1">
      <c r="B128" s="138"/>
      <c r="D128" s="131" t="s">
        <v>144</v>
      </c>
      <c r="E128" s="140" t="s">
        <v>21</v>
      </c>
      <c r="F128" s="141" t="s">
        <v>183</v>
      </c>
      <c r="H128" s="142">
        <v>4.1310000000000002</v>
      </c>
      <c r="I128" s="143"/>
      <c r="L128" s="138"/>
      <c r="M128" s="144"/>
      <c r="N128" s="145"/>
      <c r="O128" s="145"/>
      <c r="P128" s="145"/>
      <c r="Q128" s="145"/>
      <c r="R128" s="145"/>
      <c r="S128" s="145"/>
      <c r="T128" s="146"/>
      <c r="AT128" s="140" t="s">
        <v>144</v>
      </c>
      <c r="AU128" s="140" t="s">
        <v>82</v>
      </c>
      <c r="AV128" s="139" t="s">
        <v>82</v>
      </c>
      <c r="AW128" s="139" t="s">
        <v>34</v>
      </c>
      <c r="AX128" s="139" t="s">
        <v>73</v>
      </c>
      <c r="AY128" s="140" t="s">
        <v>132</v>
      </c>
    </row>
    <row r="129" spans="1:65" s="148" customFormat="1">
      <c r="B129" s="147"/>
      <c r="D129" s="131" t="s">
        <v>144</v>
      </c>
      <c r="E129" s="149" t="s">
        <v>21</v>
      </c>
      <c r="F129" s="150" t="s">
        <v>148</v>
      </c>
      <c r="H129" s="151">
        <v>4.1310000000000002</v>
      </c>
      <c r="I129" s="152"/>
      <c r="L129" s="147"/>
      <c r="M129" s="153"/>
      <c r="N129" s="154"/>
      <c r="O129" s="154"/>
      <c r="P129" s="154"/>
      <c r="Q129" s="154"/>
      <c r="R129" s="154"/>
      <c r="S129" s="154"/>
      <c r="T129" s="155"/>
      <c r="AT129" s="149" t="s">
        <v>144</v>
      </c>
      <c r="AU129" s="149" t="s">
        <v>82</v>
      </c>
      <c r="AV129" s="148" t="s">
        <v>140</v>
      </c>
      <c r="AW129" s="148" t="s">
        <v>34</v>
      </c>
      <c r="AX129" s="148" t="s">
        <v>80</v>
      </c>
      <c r="AY129" s="149" t="s">
        <v>132</v>
      </c>
    </row>
    <row r="130" spans="1:65" s="283" customFormat="1" ht="24.2" customHeight="1">
      <c r="A130" s="23"/>
      <c r="B130" s="22"/>
      <c r="C130" s="114" t="s">
        <v>184</v>
      </c>
      <c r="D130" s="114" t="s">
        <v>135</v>
      </c>
      <c r="E130" s="115" t="s">
        <v>185</v>
      </c>
      <c r="F130" s="116" t="s">
        <v>186</v>
      </c>
      <c r="G130" s="117" t="s">
        <v>138</v>
      </c>
      <c r="H130" s="118">
        <v>4.1310000000000002</v>
      </c>
      <c r="I130" s="119"/>
      <c r="J130" s="120">
        <f>ROUND(I130*H130,2)</f>
        <v>0</v>
      </c>
      <c r="K130" s="116" t="s">
        <v>139</v>
      </c>
      <c r="L130" s="22"/>
      <c r="M130" s="313" t="s">
        <v>21</v>
      </c>
      <c r="N130" s="121" t="s">
        <v>44</v>
      </c>
      <c r="O130" s="45"/>
      <c r="P130" s="122">
        <f>O130*H130</f>
        <v>0</v>
      </c>
      <c r="Q130" s="122">
        <v>4.0000000000000003E-5</v>
      </c>
      <c r="R130" s="122">
        <f>Q130*H130</f>
        <v>1.6524000000000001E-4</v>
      </c>
      <c r="S130" s="122">
        <v>0</v>
      </c>
      <c r="T130" s="123">
        <f>S130*H130</f>
        <v>0</v>
      </c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R130" s="314" t="s">
        <v>140</v>
      </c>
      <c r="AT130" s="314" t="s">
        <v>135</v>
      </c>
      <c r="AU130" s="314" t="s">
        <v>82</v>
      </c>
      <c r="AY130" s="280" t="s">
        <v>132</v>
      </c>
      <c r="BE130" s="315">
        <f>IF(N130="základní",J130,0)</f>
        <v>0</v>
      </c>
      <c r="BF130" s="315">
        <f>IF(N130="snížená",J130,0)</f>
        <v>0</v>
      </c>
      <c r="BG130" s="315">
        <f>IF(N130="zákl. přenesená",J130,0)</f>
        <v>0</v>
      </c>
      <c r="BH130" s="315">
        <f>IF(N130="sníž. přenesená",J130,0)</f>
        <v>0</v>
      </c>
      <c r="BI130" s="315">
        <f>IF(N130="nulová",J130,0)</f>
        <v>0</v>
      </c>
      <c r="BJ130" s="280" t="s">
        <v>80</v>
      </c>
      <c r="BK130" s="315">
        <f>ROUND(I130*H130,2)</f>
        <v>0</v>
      </c>
      <c r="BL130" s="280" t="s">
        <v>140</v>
      </c>
      <c r="BM130" s="314" t="s">
        <v>187</v>
      </c>
    </row>
    <row r="131" spans="1:65" s="283" customFormat="1">
      <c r="A131" s="23"/>
      <c r="B131" s="22"/>
      <c r="C131" s="23"/>
      <c r="D131" s="124" t="s">
        <v>142</v>
      </c>
      <c r="E131" s="23"/>
      <c r="F131" s="125" t="s">
        <v>188</v>
      </c>
      <c r="G131" s="23"/>
      <c r="H131" s="23"/>
      <c r="I131" s="126"/>
      <c r="J131" s="23"/>
      <c r="K131" s="23"/>
      <c r="L131" s="22"/>
      <c r="M131" s="127"/>
      <c r="N131" s="128"/>
      <c r="O131" s="45"/>
      <c r="P131" s="45"/>
      <c r="Q131" s="45"/>
      <c r="R131" s="45"/>
      <c r="S131" s="45"/>
      <c r="T131" s="46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T131" s="280" t="s">
        <v>142</v>
      </c>
      <c r="AU131" s="280" t="s">
        <v>82</v>
      </c>
    </row>
    <row r="132" spans="1:65" s="139" customFormat="1">
      <c r="B132" s="138"/>
      <c r="D132" s="131" t="s">
        <v>144</v>
      </c>
      <c r="E132" s="140" t="s">
        <v>21</v>
      </c>
      <c r="F132" s="141" t="s">
        <v>183</v>
      </c>
      <c r="H132" s="142">
        <v>4.1310000000000002</v>
      </c>
      <c r="I132" s="143"/>
      <c r="L132" s="138"/>
      <c r="M132" s="144"/>
      <c r="N132" s="145"/>
      <c r="O132" s="145"/>
      <c r="P132" s="145"/>
      <c r="Q132" s="145"/>
      <c r="R132" s="145"/>
      <c r="S132" s="145"/>
      <c r="T132" s="146"/>
      <c r="AT132" s="140" t="s">
        <v>144</v>
      </c>
      <c r="AU132" s="140" t="s">
        <v>82</v>
      </c>
      <c r="AV132" s="139" t="s">
        <v>82</v>
      </c>
      <c r="AW132" s="139" t="s">
        <v>34</v>
      </c>
      <c r="AX132" s="139" t="s">
        <v>73</v>
      </c>
      <c r="AY132" s="140" t="s">
        <v>132</v>
      </c>
    </row>
    <row r="133" spans="1:65" s="148" customFormat="1">
      <c r="B133" s="147"/>
      <c r="D133" s="131" t="s">
        <v>144</v>
      </c>
      <c r="E133" s="149" t="s">
        <v>21</v>
      </c>
      <c r="F133" s="150" t="s">
        <v>148</v>
      </c>
      <c r="H133" s="151">
        <v>4.1310000000000002</v>
      </c>
      <c r="I133" s="152"/>
      <c r="L133" s="147"/>
      <c r="M133" s="153"/>
      <c r="N133" s="154"/>
      <c r="O133" s="154"/>
      <c r="P133" s="154"/>
      <c r="Q133" s="154"/>
      <c r="R133" s="154"/>
      <c r="S133" s="154"/>
      <c r="T133" s="155"/>
      <c r="AT133" s="149" t="s">
        <v>144</v>
      </c>
      <c r="AU133" s="149" t="s">
        <v>82</v>
      </c>
      <c r="AV133" s="148" t="s">
        <v>140</v>
      </c>
      <c r="AW133" s="148" t="s">
        <v>34</v>
      </c>
      <c r="AX133" s="148" t="s">
        <v>80</v>
      </c>
      <c r="AY133" s="149" t="s">
        <v>132</v>
      </c>
    </row>
    <row r="134" spans="1:65" s="283" customFormat="1" ht="16.5" customHeight="1">
      <c r="A134" s="23"/>
      <c r="B134" s="22"/>
      <c r="C134" s="114" t="s">
        <v>189</v>
      </c>
      <c r="D134" s="114" t="s">
        <v>135</v>
      </c>
      <c r="E134" s="115" t="s">
        <v>190</v>
      </c>
      <c r="F134" s="116" t="s">
        <v>191</v>
      </c>
      <c r="G134" s="117" t="s">
        <v>138</v>
      </c>
      <c r="H134" s="118">
        <v>4.173</v>
      </c>
      <c r="I134" s="119"/>
      <c r="J134" s="120">
        <f>ROUND(I134*H134,2)</f>
        <v>0</v>
      </c>
      <c r="K134" s="116" t="s">
        <v>139</v>
      </c>
      <c r="L134" s="22"/>
      <c r="M134" s="313" t="s">
        <v>21</v>
      </c>
      <c r="N134" s="121" t="s">
        <v>44</v>
      </c>
      <c r="O134" s="45"/>
      <c r="P134" s="122">
        <f>O134*H134</f>
        <v>0</v>
      </c>
      <c r="Q134" s="122">
        <v>0</v>
      </c>
      <c r="R134" s="122">
        <f>Q134*H134</f>
        <v>0</v>
      </c>
      <c r="S134" s="122">
        <v>0.188</v>
      </c>
      <c r="T134" s="123">
        <f>S134*H134</f>
        <v>0.784524</v>
      </c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R134" s="314" t="s">
        <v>140</v>
      </c>
      <c r="AT134" s="314" t="s">
        <v>135</v>
      </c>
      <c r="AU134" s="314" t="s">
        <v>82</v>
      </c>
      <c r="AY134" s="280" t="s">
        <v>132</v>
      </c>
      <c r="BE134" s="315">
        <f>IF(N134="základní",J134,0)</f>
        <v>0</v>
      </c>
      <c r="BF134" s="315">
        <f>IF(N134="snížená",J134,0)</f>
        <v>0</v>
      </c>
      <c r="BG134" s="315">
        <f>IF(N134="zákl. přenesená",J134,0)</f>
        <v>0</v>
      </c>
      <c r="BH134" s="315">
        <f>IF(N134="sníž. přenesená",J134,0)</f>
        <v>0</v>
      </c>
      <c r="BI134" s="315">
        <f>IF(N134="nulová",J134,0)</f>
        <v>0</v>
      </c>
      <c r="BJ134" s="280" t="s">
        <v>80</v>
      </c>
      <c r="BK134" s="315">
        <f>ROUND(I134*H134,2)</f>
        <v>0</v>
      </c>
      <c r="BL134" s="280" t="s">
        <v>140</v>
      </c>
      <c r="BM134" s="314" t="s">
        <v>192</v>
      </c>
    </row>
    <row r="135" spans="1:65" s="283" customFormat="1">
      <c r="A135" s="23"/>
      <c r="B135" s="22"/>
      <c r="C135" s="23"/>
      <c r="D135" s="124" t="s">
        <v>142</v>
      </c>
      <c r="E135" s="23"/>
      <c r="F135" s="125" t="s">
        <v>193</v>
      </c>
      <c r="G135" s="23"/>
      <c r="H135" s="23"/>
      <c r="I135" s="126"/>
      <c r="J135" s="23"/>
      <c r="K135" s="23"/>
      <c r="L135" s="22"/>
      <c r="M135" s="127"/>
      <c r="N135" s="128"/>
      <c r="O135" s="45"/>
      <c r="P135" s="45"/>
      <c r="Q135" s="45"/>
      <c r="R135" s="45"/>
      <c r="S135" s="45"/>
      <c r="T135" s="46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T135" s="280" t="s">
        <v>142</v>
      </c>
      <c r="AU135" s="280" t="s">
        <v>82</v>
      </c>
    </row>
    <row r="136" spans="1:65" s="139" customFormat="1">
      <c r="B136" s="138"/>
      <c r="D136" s="131" t="s">
        <v>144</v>
      </c>
      <c r="E136" s="140" t="s">
        <v>21</v>
      </c>
      <c r="F136" s="141" t="s">
        <v>194</v>
      </c>
      <c r="H136" s="142">
        <v>5.3550000000000004</v>
      </c>
      <c r="I136" s="143"/>
      <c r="L136" s="138"/>
      <c r="M136" s="144"/>
      <c r="N136" s="145"/>
      <c r="O136" s="145"/>
      <c r="P136" s="145"/>
      <c r="Q136" s="145"/>
      <c r="R136" s="145"/>
      <c r="S136" s="145"/>
      <c r="T136" s="146"/>
      <c r="AT136" s="140" t="s">
        <v>144</v>
      </c>
      <c r="AU136" s="140" t="s">
        <v>82</v>
      </c>
      <c r="AV136" s="139" t="s">
        <v>82</v>
      </c>
      <c r="AW136" s="139" t="s">
        <v>34</v>
      </c>
      <c r="AX136" s="139" t="s">
        <v>73</v>
      </c>
      <c r="AY136" s="140" t="s">
        <v>132</v>
      </c>
    </row>
    <row r="137" spans="1:65" s="139" customFormat="1">
      <c r="B137" s="138"/>
      <c r="D137" s="131" t="s">
        <v>144</v>
      </c>
      <c r="E137" s="140" t="s">
        <v>21</v>
      </c>
      <c r="F137" s="141" t="s">
        <v>147</v>
      </c>
      <c r="H137" s="142">
        <v>-1.1819999999999999</v>
      </c>
      <c r="I137" s="143"/>
      <c r="L137" s="138"/>
      <c r="M137" s="144"/>
      <c r="N137" s="145"/>
      <c r="O137" s="145"/>
      <c r="P137" s="145"/>
      <c r="Q137" s="145"/>
      <c r="R137" s="145"/>
      <c r="S137" s="145"/>
      <c r="T137" s="146"/>
      <c r="AT137" s="140" t="s">
        <v>144</v>
      </c>
      <c r="AU137" s="140" t="s">
        <v>82</v>
      </c>
      <c r="AV137" s="139" t="s">
        <v>82</v>
      </c>
      <c r="AW137" s="139" t="s">
        <v>34</v>
      </c>
      <c r="AX137" s="139" t="s">
        <v>73</v>
      </c>
      <c r="AY137" s="140" t="s">
        <v>132</v>
      </c>
    </row>
    <row r="138" spans="1:65" s="148" customFormat="1">
      <c r="B138" s="147"/>
      <c r="D138" s="131" t="s">
        <v>144</v>
      </c>
      <c r="E138" s="149" t="s">
        <v>21</v>
      </c>
      <c r="F138" s="150" t="s">
        <v>148</v>
      </c>
      <c r="H138" s="151">
        <v>4.173</v>
      </c>
      <c r="I138" s="152"/>
      <c r="L138" s="147"/>
      <c r="M138" s="153"/>
      <c r="N138" s="154"/>
      <c r="O138" s="154"/>
      <c r="P138" s="154"/>
      <c r="Q138" s="154"/>
      <c r="R138" s="154"/>
      <c r="S138" s="154"/>
      <c r="T138" s="155"/>
      <c r="AT138" s="149" t="s">
        <v>144</v>
      </c>
      <c r="AU138" s="149" t="s">
        <v>82</v>
      </c>
      <c r="AV138" s="148" t="s">
        <v>140</v>
      </c>
      <c r="AW138" s="148" t="s">
        <v>34</v>
      </c>
      <c r="AX138" s="148" t="s">
        <v>80</v>
      </c>
      <c r="AY138" s="149" t="s">
        <v>132</v>
      </c>
    </row>
    <row r="139" spans="1:65" s="283" customFormat="1" ht="24.2" customHeight="1">
      <c r="A139" s="23"/>
      <c r="B139" s="22"/>
      <c r="C139" s="114" t="s">
        <v>177</v>
      </c>
      <c r="D139" s="114" t="s">
        <v>135</v>
      </c>
      <c r="E139" s="115" t="s">
        <v>195</v>
      </c>
      <c r="F139" s="116" t="s">
        <v>196</v>
      </c>
      <c r="G139" s="117" t="s">
        <v>138</v>
      </c>
      <c r="H139" s="118">
        <v>4.1310000000000002</v>
      </c>
      <c r="I139" s="119"/>
      <c r="J139" s="120">
        <f>ROUND(I139*H139,2)</f>
        <v>0</v>
      </c>
      <c r="K139" s="116" t="s">
        <v>139</v>
      </c>
      <c r="L139" s="22"/>
      <c r="M139" s="313" t="s">
        <v>21</v>
      </c>
      <c r="N139" s="121" t="s">
        <v>44</v>
      </c>
      <c r="O139" s="45"/>
      <c r="P139" s="122">
        <f>O139*H139</f>
        <v>0</v>
      </c>
      <c r="Q139" s="122">
        <v>0</v>
      </c>
      <c r="R139" s="122">
        <f>Q139*H139</f>
        <v>0</v>
      </c>
      <c r="S139" s="122">
        <v>3.5000000000000003E-2</v>
      </c>
      <c r="T139" s="123">
        <f>S139*H139</f>
        <v>0.14458500000000002</v>
      </c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R139" s="314" t="s">
        <v>140</v>
      </c>
      <c r="AT139" s="314" t="s">
        <v>135</v>
      </c>
      <c r="AU139" s="314" t="s">
        <v>82</v>
      </c>
      <c r="AY139" s="280" t="s">
        <v>132</v>
      </c>
      <c r="BE139" s="315">
        <f>IF(N139="základní",J139,0)</f>
        <v>0</v>
      </c>
      <c r="BF139" s="315">
        <f>IF(N139="snížená",J139,0)</f>
        <v>0</v>
      </c>
      <c r="BG139" s="315">
        <f>IF(N139="zákl. přenesená",J139,0)</f>
        <v>0</v>
      </c>
      <c r="BH139" s="315">
        <f>IF(N139="sníž. přenesená",J139,0)</f>
        <v>0</v>
      </c>
      <c r="BI139" s="315">
        <f>IF(N139="nulová",J139,0)</f>
        <v>0</v>
      </c>
      <c r="BJ139" s="280" t="s">
        <v>80</v>
      </c>
      <c r="BK139" s="315">
        <f>ROUND(I139*H139,2)</f>
        <v>0</v>
      </c>
      <c r="BL139" s="280" t="s">
        <v>140</v>
      </c>
      <c r="BM139" s="314" t="s">
        <v>197</v>
      </c>
    </row>
    <row r="140" spans="1:65" s="283" customFormat="1">
      <c r="A140" s="23"/>
      <c r="B140" s="22"/>
      <c r="C140" s="23"/>
      <c r="D140" s="124" t="s">
        <v>142</v>
      </c>
      <c r="E140" s="23"/>
      <c r="F140" s="125" t="s">
        <v>198</v>
      </c>
      <c r="G140" s="23"/>
      <c r="H140" s="23"/>
      <c r="I140" s="126"/>
      <c r="J140" s="23"/>
      <c r="K140" s="23"/>
      <c r="L140" s="22"/>
      <c r="M140" s="127"/>
      <c r="N140" s="128"/>
      <c r="O140" s="45"/>
      <c r="P140" s="45"/>
      <c r="Q140" s="45"/>
      <c r="R140" s="45"/>
      <c r="S140" s="45"/>
      <c r="T140" s="46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T140" s="280" t="s">
        <v>142</v>
      </c>
      <c r="AU140" s="280" t="s">
        <v>82</v>
      </c>
    </row>
    <row r="141" spans="1:65" s="139" customFormat="1">
      <c r="B141" s="138"/>
      <c r="D141" s="131" t="s">
        <v>144</v>
      </c>
      <c r="E141" s="140" t="s">
        <v>21</v>
      </c>
      <c r="F141" s="141" t="s">
        <v>183</v>
      </c>
      <c r="H141" s="142">
        <v>4.1310000000000002</v>
      </c>
      <c r="I141" s="143"/>
      <c r="L141" s="138"/>
      <c r="M141" s="144"/>
      <c r="N141" s="145"/>
      <c r="O141" s="145"/>
      <c r="P141" s="145"/>
      <c r="Q141" s="145"/>
      <c r="R141" s="145"/>
      <c r="S141" s="145"/>
      <c r="T141" s="146"/>
      <c r="AT141" s="140" t="s">
        <v>144</v>
      </c>
      <c r="AU141" s="140" t="s">
        <v>82</v>
      </c>
      <c r="AV141" s="139" t="s">
        <v>82</v>
      </c>
      <c r="AW141" s="139" t="s">
        <v>34</v>
      </c>
      <c r="AX141" s="139" t="s">
        <v>73</v>
      </c>
      <c r="AY141" s="140" t="s">
        <v>132</v>
      </c>
    </row>
    <row r="142" spans="1:65" s="148" customFormat="1">
      <c r="B142" s="147"/>
      <c r="D142" s="131" t="s">
        <v>144</v>
      </c>
      <c r="E142" s="149" t="s">
        <v>21</v>
      </c>
      <c r="F142" s="150" t="s">
        <v>148</v>
      </c>
      <c r="H142" s="151">
        <v>4.1310000000000002</v>
      </c>
      <c r="I142" s="152"/>
      <c r="L142" s="147"/>
      <c r="M142" s="153"/>
      <c r="N142" s="154"/>
      <c r="O142" s="154"/>
      <c r="P142" s="154"/>
      <c r="Q142" s="154"/>
      <c r="R142" s="154"/>
      <c r="S142" s="154"/>
      <c r="T142" s="155"/>
      <c r="AT142" s="149" t="s">
        <v>144</v>
      </c>
      <c r="AU142" s="149" t="s">
        <v>82</v>
      </c>
      <c r="AV142" s="148" t="s">
        <v>140</v>
      </c>
      <c r="AW142" s="148" t="s">
        <v>34</v>
      </c>
      <c r="AX142" s="148" t="s">
        <v>80</v>
      </c>
      <c r="AY142" s="149" t="s">
        <v>132</v>
      </c>
    </row>
    <row r="143" spans="1:65" s="283" customFormat="1" ht="24.2" customHeight="1">
      <c r="A143" s="23"/>
      <c r="B143" s="22"/>
      <c r="C143" s="114" t="s">
        <v>199</v>
      </c>
      <c r="D143" s="114" t="s">
        <v>135</v>
      </c>
      <c r="E143" s="115" t="s">
        <v>200</v>
      </c>
      <c r="F143" s="116" t="s">
        <v>201</v>
      </c>
      <c r="G143" s="117" t="s">
        <v>138</v>
      </c>
      <c r="H143" s="118">
        <v>1.1819999999999999</v>
      </c>
      <c r="I143" s="119"/>
      <c r="J143" s="120">
        <f>ROUND(I143*H143,2)</f>
        <v>0</v>
      </c>
      <c r="K143" s="116" t="s">
        <v>139</v>
      </c>
      <c r="L143" s="22"/>
      <c r="M143" s="313" t="s">
        <v>21</v>
      </c>
      <c r="N143" s="121" t="s">
        <v>44</v>
      </c>
      <c r="O143" s="45"/>
      <c r="P143" s="122">
        <f>O143*H143</f>
        <v>0</v>
      </c>
      <c r="Q143" s="122">
        <v>0</v>
      </c>
      <c r="R143" s="122">
        <f>Q143*H143</f>
        <v>0</v>
      </c>
      <c r="S143" s="122">
        <v>4.1000000000000002E-2</v>
      </c>
      <c r="T143" s="123">
        <f>S143*H143</f>
        <v>4.8461999999999998E-2</v>
      </c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R143" s="314" t="s">
        <v>140</v>
      </c>
      <c r="AT143" s="314" t="s">
        <v>135</v>
      </c>
      <c r="AU143" s="314" t="s">
        <v>82</v>
      </c>
      <c r="AY143" s="280" t="s">
        <v>132</v>
      </c>
      <c r="BE143" s="315">
        <f>IF(N143="základní",J143,0)</f>
        <v>0</v>
      </c>
      <c r="BF143" s="315">
        <f>IF(N143="snížená",J143,0)</f>
        <v>0</v>
      </c>
      <c r="BG143" s="315">
        <f>IF(N143="zákl. přenesená",J143,0)</f>
        <v>0</v>
      </c>
      <c r="BH143" s="315">
        <f>IF(N143="sníž. přenesená",J143,0)</f>
        <v>0</v>
      </c>
      <c r="BI143" s="315">
        <f>IF(N143="nulová",J143,0)</f>
        <v>0</v>
      </c>
      <c r="BJ143" s="280" t="s">
        <v>80</v>
      </c>
      <c r="BK143" s="315">
        <f>ROUND(I143*H143,2)</f>
        <v>0</v>
      </c>
      <c r="BL143" s="280" t="s">
        <v>140</v>
      </c>
      <c r="BM143" s="314" t="s">
        <v>202</v>
      </c>
    </row>
    <row r="144" spans="1:65" s="283" customFormat="1">
      <c r="A144" s="23"/>
      <c r="B144" s="22"/>
      <c r="C144" s="23"/>
      <c r="D144" s="124" t="s">
        <v>142</v>
      </c>
      <c r="E144" s="23"/>
      <c r="F144" s="125" t="s">
        <v>203</v>
      </c>
      <c r="G144" s="23"/>
      <c r="H144" s="23"/>
      <c r="I144" s="126"/>
      <c r="J144" s="23"/>
      <c r="K144" s="23"/>
      <c r="L144" s="22"/>
      <c r="M144" s="127"/>
      <c r="N144" s="128"/>
      <c r="O144" s="45"/>
      <c r="P144" s="45"/>
      <c r="Q144" s="45"/>
      <c r="R144" s="45"/>
      <c r="S144" s="45"/>
      <c r="T144" s="46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T144" s="280" t="s">
        <v>142</v>
      </c>
      <c r="AU144" s="280" t="s">
        <v>82</v>
      </c>
    </row>
    <row r="145" spans="1:65" s="139" customFormat="1">
      <c r="B145" s="138"/>
      <c r="D145" s="131" t="s">
        <v>144</v>
      </c>
      <c r="E145" s="140" t="s">
        <v>21</v>
      </c>
      <c r="F145" s="141" t="s">
        <v>204</v>
      </c>
      <c r="H145" s="142">
        <v>1.1819999999999999</v>
      </c>
      <c r="I145" s="143"/>
      <c r="L145" s="138"/>
      <c r="M145" s="144"/>
      <c r="N145" s="145"/>
      <c r="O145" s="145"/>
      <c r="P145" s="145"/>
      <c r="Q145" s="145"/>
      <c r="R145" s="145"/>
      <c r="S145" s="145"/>
      <c r="T145" s="146"/>
      <c r="AT145" s="140" t="s">
        <v>144</v>
      </c>
      <c r="AU145" s="140" t="s">
        <v>82</v>
      </c>
      <c r="AV145" s="139" t="s">
        <v>82</v>
      </c>
      <c r="AW145" s="139" t="s">
        <v>34</v>
      </c>
      <c r="AX145" s="139" t="s">
        <v>73</v>
      </c>
      <c r="AY145" s="140" t="s">
        <v>132</v>
      </c>
    </row>
    <row r="146" spans="1:65" s="148" customFormat="1">
      <c r="B146" s="147"/>
      <c r="D146" s="131" t="s">
        <v>144</v>
      </c>
      <c r="E146" s="149" t="s">
        <v>21</v>
      </c>
      <c r="F146" s="150" t="s">
        <v>148</v>
      </c>
      <c r="H146" s="151">
        <v>1.1819999999999999</v>
      </c>
      <c r="I146" s="152"/>
      <c r="L146" s="147"/>
      <c r="M146" s="153"/>
      <c r="N146" s="154"/>
      <c r="O146" s="154"/>
      <c r="P146" s="154"/>
      <c r="Q146" s="154"/>
      <c r="R146" s="154"/>
      <c r="S146" s="154"/>
      <c r="T146" s="155"/>
      <c r="AT146" s="149" t="s">
        <v>144</v>
      </c>
      <c r="AU146" s="149" t="s">
        <v>82</v>
      </c>
      <c r="AV146" s="148" t="s">
        <v>140</v>
      </c>
      <c r="AW146" s="148" t="s">
        <v>34</v>
      </c>
      <c r="AX146" s="148" t="s">
        <v>80</v>
      </c>
      <c r="AY146" s="149" t="s">
        <v>132</v>
      </c>
    </row>
    <row r="147" spans="1:65" s="283" customFormat="1" ht="24.2" customHeight="1">
      <c r="A147" s="23"/>
      <c r="B147" s="22"/>
      <c r="C147" s="114" t="s">
        <v>205</v>
      </c>
      <c r="D147" s="114" t="s">
        <v>135</v>
      </c>
      <c r="E147" s="115" t="s">
        <v>206</v>
      </c>
      <c r="F147" s="116" t="s">
        <v>207</v>
      </c>
      <c r="G147" s="117" t="s">
        <v>138</v>
      </c>
      <c r="H147" s="118">
        <v>15.218</v>
      </c>
      <c r="I147" s="119"/>
      <c r="J147" s="120">
        <f>ROUND(I147*H147,2)</f>
        <v>0</v>
      </c>
      <c r="K147" s="116" t="s">
        <v>139</v>
      </c>
      <c r="L147" s="22"/>
      <c r="M147" s="313" t="s">
        <v>21</v>
      </c>
      <c r="N147" s="121" t="s">
        <v>44</v>
      </c>
      <c r="O147" s="45"/>
      <c r="P147" s="122">
        <f>O147*H147</f>
        <v>0</v>
      </c>
      <c r="Q147" s="122">
        <v>0</v>
      </c>
      <c r="R147" s="122">
        <f>Q147*H147</f>
        <v>0</v>
      </c>
      <c r="S147" s="122">
        <v>6.8000000000000005E-2</v>
      </c>
      <c r="T147" s="123">
        <f>S147*H147</f>
        <v>1.034824</v>
      </c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R147" s="314" t="s">
        <v>140</v>
      </c>
      <c r="AT147" s="314" t="s">
        <v>135</v>
      </c>
      <c r="AU147" s="314" t="s">
        <v>82</v>
      </c>
      <c r="AY147" s="280" t="s">
        <v>132</v>
      </c>
      <c r="BE147" s="315">
        <f>IF(N147="základní",J147,0)</f>
        <v>0</v>
      </c>
      <c r="BF147" s="315">
        <f>IF(N147="snížená",J147,0)</f>
        <v>0</v>
      </c>
      <c r="BG147" s="315">
        <f>IF(N147="zákl. přenesená",J147,0)</f>
        <v>0</v>
      </c>
      <c r="BH147" s="315">
        <f>IF(N147="sníž. přenesená",J147,0)</f>
        <v>0</v>
      </c>
      <c r="BI147" s="315">
        <f>IF(N147="nulová",J147,0)</f>
        <v>0</v>
      </c>
      <c r="BJ147" s="280" t="s">
        <v>80</v>
      </c>
      <c r="BK147" s="315">
        <f>ROUND(I147*H147,2)</f>
        <v>0</v>
      </c>
      <c r="BL147" s="280" t="s">
        <v>140</v>
      </c>
      <c r="BM147" s="314" t="s">
        <v>208</v>
      </c>
    </row>
    <row r="148" spans="1:65" s="283" customFormat="1">
      <c r="A148" s="23"/>
      <c r="B148" s="22"/>
      <c r="C148" s="23"/>
      <c r="D148" s="124" t="s">
        <v>142</v>
      </c>
      <c r="E148" s="23"/>
      <c r="F148" s="125" t="s">
        <v>209</v>
      </c>
      <c r="G148" s="23"/>
      <c r="H148" s="23"/>
      <c r="I148" s="126"/>
      <c r="J148" s="23"/>
      <c r="K148" s="23"/>
      <c r="L148" s="22"/>
      <c r="M148" s="127"/>
      <c r="N148" s="128"/>
      <c r="O148" s="45"/>
      <c r="P148" s="45"/>
      <c r="Q148" s="45"/>
      <c r="R148" s="45"/>
      <c r="S148" s="45"/>
      <c r="T148" s="46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T148" s="280" t="s">
        <v>142</v>
      </c>
      <c r="AU148" s="280" t="s">
        <v>82</v>
      </c>
    </row>
    <row r="149" spans="1:65" s="139" customFormat="1">
      <c r="B149" s="138"/>
      <c r="D149" s="131" t="s">
        <v>144</v>
      </c>
      <c r="E149" s="140" t="s">
        <v>21</v>
      </c>
      <c r="F149" s="141" t="s">
        <v>146</v>
      </c>
      <c r="H149" s="142">
        <v>16.399999999999999</v>
      </c>
      <c r="I149" s="143"/>
      <c r="L149" s="138"/>
      <c r="M149" s="144"/>
      <c r="N149" s="145"/>
      <c r="O149" s="145"/>
      <c r="P149" s="145"/>
      <c r="Q149" s="145"/>
      <c r="R149" s="145"/>
      <c r="S149" s="145"/>
      <c r="T149" s="146"/>
      <c r="AT149" s="140" t="s">
        <v>144</v>
      </c>
      <c r="AU149" s="140" t="s">
        <v>82</v>
      </c>
      <c r="AV149" s="139" t="s">
        <v>82</v>
      </c>
      <c r="AW149" s="139" t="s">
        <v>34</v>
      </c>
      <c r="AX149" s="139" t="s">
        <v>73</v>
      </c>
      <c r="AY149" s="140" t="s">
        <v>132</v>
      </c>
    </row>
    <row r="150" spans="1:65" s="139" customFormat="1">
      <c r="B150" s="138"/>
      <c r="D150" s="131" t="s">
        <v>144</v>
      </c>
      <c r="E150" s="140" t="s">
        <v>21</v>
      </c>
      <c r="F150" s="141" t="s">
        <v>147</v>
      </c>
      <c r="H150" s="142">
        <v>-1.1819999999999999</v>
      </c>
      <c r="I150" s="143"/>
      <c r="L150" s="138"/>
      <c r="M150" s="144"/>
      <c r="N150" s="145"/>
      <c r="O150" s="145"/>
      <c r="P150" s="145"/>
      <c r="Q150" s="145"/>
      <c r="R150" s="145"/>
      <c r="S150" s="145"/>
      <c r="T150" s="146"/>
      <c r="AT150" s="140" t="s">
        <v>144</v>
      </c>
      <c r="AU150" s="140" t="s">
        <v>82</v>
      </c>
      <c r="AV150" s="139" t="s">
        <v>82</v>
      </c>
      <c r="AW150" s="139" t="s">
        <v>34</v>
      </c>
      <c r="AX150" s="139" t="s">
        <v>73</v>
      </c>
      <c r="AY150" s="140" t="s">
        <v>132</v>
      </c>
    </row>
    <row r="151" spans="1:65" s="148" customFormat="1">
      <c r="B151" s="147"/>
      <c r="D151" s="131" t="s">
        <v>144</v>
      </c>
      <c r="E151" s="149" t="s">
        <v>21</v>
      </c>
      <c r="F151" s="150" t="s">
        <v>148</v>
      </c>
      <c r="H151" s="151">
        <v>15.218</v>
      </c>
      <c r="I151" s="152"/>
      <c r="L151" s="147"/>
      <c r="M151" s="153"/>
      <c r="N151" s="154"/>
      <c r="O151" s="154"/>
      <c r="P151" s="154"/>
      <c r="Q151" s="154"/>
      <c r="R151" s="154"/>
      <c r="S151" s="154"/>
      <c r="T151" s="155"/>
      <c r="AT151" s="149" t="s">
        <v>144</v>
      </c>
      <c r="AU151" s="149" t="s">
        <v>82</v>
      </c>
      <c r="AV151" s="148" t="s">
        <v>140</v>
      </c>
      <c r="AW151" s="148" t="s">
        <v>34</v>
      </c>
      <c r="AX151" s="148" t="s">
        <v>80</v>
      </c>
      <c r="AY151" s="149" t="s">
        <v>132</v>
      </c>
    </row>
    <row r="152" spans="1:65" s="283" customFormat="1" ht="16.5" customHeight="1">
      <c r="A152" s="23"/>
      <c r="B152" s="22"/>
      <c r="C152" s="114" t="s">
        <v>8</v>
      </c>
      <c r="D152" s="114" t="s">
        <v>135</v>
      </c>
      <c r="E152" s="115" t="s">
        <v>210</v>
      </c>
      <c r="F152" s="116" t="s">
        <v>211</v>
      </c>
      <c r="G152" s="117" t="s">
        <v>212</v>
      </c>
      <c r="H152" s="118">
        <v>1</v>
      </c>
      <c r="I152" s="119"/>
      <c r="J152" s="120">
        <f>ROUND(I152*H152,2)</f>
        <v>0</v>
      </c>
      <c r="K152" s="116" t="s">
        <v>21</v>
      </c>
      <c r="L152" s="22"/>
      <c r="M152" s="313" t="s">
        <v>21</v>
      </c>
      <c r="N152" s="121" t="s">
        <v>44</v>
      </c>
      <c r="O152" s="45"/>
      <c r="P152" s="122">
        <f>O152*H152</f>
        <v>0</v>
      </c>
      <c r="Q152" s="122">
        <v>0</v>
      </c>
      <c r="R152" s="122">
        <f>Q152*H152</f>
        <v>0</v>
      </c>
      <c r="S152" s="122">
        <v>0</v>
      </c>
      <c r="T152" s="123">
        <f>S152*H152</f>
        <v>0</v>
      </c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R152" s="314" t="s">
        <v>140</v>
      </c>
      <c r="AT152" s="314" t="s">
        <v>135</v>
      </c>
      <c r="AU152" s="314" t="s">
        <v>82</v>
      </c>
      <c r="AY152" s="280" t="s">
        <v>132</v>
      </c>
      <c r="BE152" s="315">
        <f>IF(N152="základní",J152,0)</f>
        <v>0</v>
      </c>
      <c r="BF152" s="315">
        <f>IF(N152="snížená",J152,0)</f>
        <v>0</v>
      </c>
      <c r="BG152" s="315">
        <f>IF(N152="zákl. přenesená",J152,0)</f>
        <v>0</v>
      </c>
      <c r="BH152" s="315">
        <f>IF(N152="sníž. přenesená",J152,0)</f>
        <v>0</v>
      </c>
      <c r="BI152" s="315">
        <f>IF(N152="nulová",J152,0)</f>
        <v>0</v>
      </c>
      <c r="BJ152" s="280" t="s">
        <v>80</v>
      </c>
      <c r="BK152" s="315">
        <f>ROUND(I152*H152,2)</f>
        <v>0</v>
      </c>
      <c r="BL152" s="280" t="s">
        <v>140</v>
      </c>
      <c r="BM152" s="314" t="s">
        <v>213</v>
      </c>
    </row>
    <row r="153" spans="1:65" s="139" customFormat="1">
      <c r="B153" s="138"/>
      <c r="D153" s="131" t="s">
        <v>144</v>
      </c>
      <c r="E153" s="140" t="s">
        <v>21</v>
      </c>
      <c r="F153" s="141" t="s">
        <v>214</v>
      </c>
      <c r="H153" s="142">
        <v>1</v>
      </c>
      <c r="I153" s="143"/>
      <c r="L153" s="138"/>
      <c r="M153" s="144"/>
      <c r="N153" s="145"/>
      <c r="O153" s="145"/>
      <c r="P153" s="145"/>
      <c r="Q153" s="145"/>
      <c r="R153" s="145"/>
      <c r="S153" s="145"/>
      <c r="T153" s="146"/>
      <c r="AT153" s="140" t="s">
        <v>144</v>
      </c>
      <c r="AU153" s="140" t="s">
        <v>82</v>
      </c>
      <c r="AV153" s="139" t="s">
        <v>82</v>
      </c>
      <c r="AW153" s="139" t="s">
        <v>34</v>
      </c>
      <c r="AX153" s="139" t="s">
        <v>73</v>
      </c>
      <c r="AY153" s="140" t="s">
        <v>132</v>
      </c>
    </row>
    <row r="154" spans="1:65" s="148" customFormat="1">
      <c r="B154" s="147"/>
      <c r="D154" s="131" t="s">
        <v>144</v>
      </c>
      <c r="E154" s="149" t="s">
        <v>21</v>
      </c>
      <c r="F154" s="150" t="s">
        <v>148</v>
      </c>
      <c r="H154" s="151">
        <v>1</v>
      </c>
      <c r="I154" s="152"/>
      <c r="L154" s="147"/>
      <c r="M154" s="153"/>
      <c r="N154" s="154"/>
      <c r="O154" s="154"/>
      <c r="P154" s="154"/>
      <c r="Q154" s="154"/>
      <c r="R154" s="154"/>
      <c r="S154" s="154"/>
      <c r="T154" s="155"/>
      <c r="AT154" s="149" t="s">
        <v>144</v>
      </c>
      <c r="AU154" s="149" t="s">
        <v>82</v>
      </c>
      <c r="AV154" s="148" t="s">
        <v>140</v>
      </c>
      <c r="AW154" s="148" t="s">
        <v>34</v>
      </c>
      <c r="AX154" s="148" t="s">
        <v>80</v>
      </c>
      <c r="AY154" s="149" t="s">
        <v>132</v>
      </c>
    </row>
    <row r="155" spans="1:65" s="283" customFormat="1" ht="16.5" customHeight="1">
      <c r="A155" s="23"/>
      <c r="B155" s="22"/>
      <c r="C155" s="114" t="s">
        <v>215</v>
      </c>
      <c r="D155" s="114" t="s">
        <v>135</v>
      </c>
      <c r="E155" s="115" t="s">
        <v>216</v>
      </c>
      <c r="F155" s="116" t="s">
        <v>217</v>
      </c>
      <c r="G155" s="117" t="s">
        <v>218</v>
      </c>
      <c r="H155" s="118">
        <v>10</v>
      </c>
      <c r="I155" s="119"/>
      <c r="J155" s="120">
        <f>ROUND(I155*H155,2)</f>
        <v>0</v>
      </c>
      <c r="K155" s="116" t="s">
        <v>21</v>
      </c>
      <c r="L155" s="22"/>
      <c r="M155" s="313" t="s">
        <v>21</v>
      </c>
      <c r="N155" s="121" t="s">
        <v>44</v>
      </c>
      <c r="O155" s="45"/>
      <c r="P155" s="122">
        <f>O155*H155</f>
        <v>0</v>
      </c>
      <c r="Q155" s="122">
        <v>0</v>
      </c>
      <c r="R155" s="122">
        <f>Q155*H155</f>
        <v>0</v>
      </c>
      <c r="S155" s="122">
        <v>0</v>
      </c>
      <c r="T155" s="123">
        <f>S155*H155</f>
        <v>0</v>
      </c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R155" s="314" t="s">
        <v>140</v>
      </c>
      <c r="AT155" s="314" t="s">
        <v>135</v>
      </c>
      <c r="AU155" s="314" t="s">
        <v>82</v>
      </c>
      <c r="AY155" s="280" t="s">
        <v>132</v>
      </c>
      <c r="BE155" s="315">
        <f>IF(N155="základní",J155,0)</f>
        <v>0</v>
      </c>
      <c r="BF155" s="315">
        <f>IF(N155="snížená",J155,0)</f>
        <v>0</v>
      </c>
      <c r="BG155" s="315">
        <f>IF(N155="zákl. přenesená",J155,0)</f>
        <v>0</v>
      </c>
      <c r="BH155" s="315">
        <f>IF(N155="sníž. přenesená",J155,0)</f>
        <v>0</v>
      </c>
      <c r="BI155" s="315">
        <f>IF(N155="nulová",J155,0)</f>
        <v>0</v>
      </c>
      <c r="BJ155" s="280" t="s">
        <v>80</v>
      </c>
      <c r="BK155" s="315">
        <f>ROUND(I155*H155,2)</f>
        <v>0</v>
      </c>
      <c r="BL155" s="280" t="s">
        <v>140</v>
      </c>
      <c r="BM155" s="314" t="s">
        <v>219</v>
      </c>
    </row>
    <row r="156" spans="1:65" s="139" customFormat="1">
      <c r="B156" s="138"/>
      <c r="D156" s="131" t="s">
        <v>144</v>
      </c>
      <c r="E156" s="140" t="s">
        <v>21</v>
      </c>
      <c r="F156" s="141" t="s">
        <v>220</v>
      </c>
      <c r="H156" s="142">
        <v>10</v>
      </c>
      <c r="I156" s="143"/>
      <c r="L156" s="138"/>
      <c r="M156" s="144"/>
      <c r="N156" s="145"/>
      <c r="O156" s="145"/>
      <c r="P156" s="145"/>
      <c r="Q156" s="145"/>
      <c r="R156" s="145"/>
      <c r="S156" s="145"/>
      <c r="T156" s="146"/>
      <c r="AT156" s="140" t="s">
        <v>144</v>
      </c>
      <c r="AU156" s="140" t="s">
        <v>82</v>
      </c>
      <c r="AV156" s="139" t="s">
        <v>82</v>
      </c>
      <c r="AW156" s="139" t="s">
        <v>34</v>
      </c>
      <c r="AX156" s="139" t="s">
        <v>73</v>
      </c>
      <c r="AY156" s="140" t="s">
        <v>132</v>
      </c>
    </row>
    <row r="157" spans="1:65" s="148" customFormat="1">
      <c r="B157" s="147"/>
      <c r="D157" s="131" t="s">
        <v>144</v>
      </c>
      <c r="E157" s="149" t="s">
        <v>21</v>
      </c>
      <c r="F157" s="150" t="s">
        <v>148</v>
      </c>
      <c r="H157" s="151">
        <v>10</v>
      </c>
      <c r="I157" s="152"/>
      <c r="L157" s="147"/>
      <c r="M157" s="153"/>
      <c r="N157" s="154"/>
      <c r="O157" s="154"/>
      <c r="P157" s="154"/>
      <c r="Q157" s="154"/>
      <c r="R157" s="154"/>
      <c r="S157" s="154"/>
      <c r="T157" s="155"/>
      <c r="AT157" s="149" t="s">
        <v>144</v>
      </c>
      <c r="AU157" s="149" t="s">
        <v>82</v>
      </c>
      <c r="AV157" s="148" t="s">
        <v>140</v>
      </c>
      <c r="AW157" s="148" t="s">
        <v>34</v>
      </c>
      <c r="AX157" s="148" t="s">
        <v>80</v>
      </c>
      <c r="AY157" s="149" t="s">
        <v>132</v>
      </c>
    </row>
    <row r="158" spans="1:65" s="103" customFormat="1" ht="22.9" customHeight="1">
      <c r="B158" s="102"/>
      <c r="D158" s="104" t="s">
        <v>72</v>
      </c>
      <c r="E158" s="112" t="s">
        <v>221</v>
      </c>
      <c r="F158" s="112" t="s">
        <v>222</v>
      </c>
      <c r="I158" s="106"/>
      <c r="J158" s="113">
        <f>BK158</f>
        <v>0</v>
      </c>
      <c r="L158" s="102"/>
      <c r="M158" s="108"/>
      <c r="N158" s="109"/>
      <c r="O158" s="109"/>
      <c r="P158" s="110">
        <f>SUM(P159:P178)</f>
        <v>0</v>
      </c>
      <c r="Q158" s="109"/>
      <c r="R158" s="110">
        <f>SUM(R159:R178)</f>
        <v>0</v>
      </c>
      <c r="S158" s="109"/>
      <c r="T158" s="111">
        <f>SUM(T159:T178)</f>
        <v>0</v>
      </c>
      <c r="AR158" s="104" t="s">
        <v>80</v>
      </c>
      <c r="AT158" s="311" t="s">
        <v>72</v>
      </c>
      <c r="AU158" s="311" t="s">
        <v>80</v>
      </c>
      <c r="AY158" s="104" t="s">
        <v>132</v>
      </c>
      <c r="BK158" s="312">
        <f>SUM(BK159:BK178)</f>
        <v>0</v>
      </c>
    </row>
    <row r="159" spans="1:65" s="283" customFormat="1" ht="24.2" customHeight="1">
      <c r="A159" s="23"/>
      <c r="B159" s="22"/>
      <c r="C159" s="114" t="s">
        <v>223</v>
      </c>
      <c r="D159" s="114" t="s">
        <v>135</v>
      </c>
      <c r="E159" s="115" t="s">
        <v>224</v>
      </c>
      <c r="F159" s="116" t="s">
        <v>225</v>
      </c>
      <c r="G159" s="117" t="s">
        <v>226</v>
      </c>
      <c r="H159" s="118">
        <v>2.2130000000000001</v>
      </c>
      <c r="I159" s="119"/>
      <c r="J159" s="120">
        <f>ROUND(I159*H159,2)</f>
        <v>0</v>
      </c>
      <c r="K159" s="116" t="s">
        <v>139</v>
      </c>
      <c r="L159" s="22"/>
      <c r="M159" s="313" t="s">
        <v>21</v>
      </c>
      <c r="N159" s="121" t="s">
        <v>44</v>
      </c>
      <c r="O159" s="45"/>
      <c r="P159" s="122">
        <f>O159*H159</f>
        <v>0</v>
      </c>
      <c r="Q159" s="122">
        <v>0</v>
      </c>
      <c r="R159" s="122">
        <f>Q159*H159</f>
        <v>0</v>
      </c>
      <c r="S159" s="122">
        <v>0</v>
      </c>
      <c r="T159" s="123">
        <f>S159*H159</f>
        <v>0</v>
      </c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R159" s="314" t="s">
        <v>140</v>
      </c>
      <c r="AT159" s="314" t="s">
        <v>135</v>
      </c>
      <c r="AU159" s="314" t="s">
        <v>82</v>
      </c>
      <c r="AY159" s="280" t="s">
        <v>132</v>
      </c>
      <c r="BE159" s="315">
        <f>IF(N159="základní",J159,0)</f>
        <v>0</v>
      </c>
      <c r="BF159" s="315">
        <f>IF(N159="snížená",J159,0)</f>
        <v>0</v>
      </c>
      <c r="BG159" s="315">
        <f>IF(N159="zákl. přenesená",J159,0)</f>
        <v>0</v>
      </c>
      <c r="BH159" s="315">
        <f>IF(N159="sníž. přenesená",J159,0)</f>
        <v>0</v>
      </c>
      <c r="BI159" s="315">
        <f>IF(N159="nulová",J159,0)</f>
        <v>0</v>
      </c>
      <c r="BJ159" s="280" t="s">
        <v>80</v>
      </c>
      <c r="BK159" s="315">
        <f>ROUND(I159*H159,2)</f>
        <v>0</v>
      </c>
      <c r="BL159" s="280" t="s">
        <v>140</v>
      </c>
      <c r="BM159" s="314" t="s">
        <v>227</v>
      </c>
    </row>
    <row r="160" spans="1:65" s="283" customFormat="1">
      <c r="A160" s="23"/>
      <c r="B160" s="22"/>
      <c r="C160" s="23"/>
      <c r="D160" s="124" t="s">
        <v>142</v>
      </c>
      <c r="E160" s="23"/>
      <c r="F160" s="125" t="s">
        <v>228</v>
      </c>
      <c r="G160" s="23"/>
      <c r="H160" s="23"/>
      <c r="I160" s="126"/>
      <c r="J160" s="23"/>
      <c r="K160" s="23"/>
      <c r="L160" s="22"/>
      <c r="M160" s="127"/>
      <c r="N160" s="128"/>
      <c r="O160" s="45"/>
      <c r="P160" s="45"/>
      <c r="Q160" s="45"/>
      <c r="R160" s="45"/>
      <c r="S160" s="45"/>
      <c r="T160" s="46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T160" s="280" t="s">
        <v>142</v>
      </c>
      <c r="AU160" s="280" t="s">
        <v>82</v>
      </c>
    </row>
    <row r="161" spans="1:65" s="139" customFormat="1">
      <c r="B161" s="138"/>
      <c r="D161" s="131" t="s">
        <v>144</v>
      </c>
      <c r="E161" s="140" t="s">
        <v>21</v>
      </c>
      <c r="F161" s="141" t="s">
        <v>229</v>
      </c>
      <c r="H161" s="142">
        <v>2.2130000000000001</v>
      </c>
      <c r="I161" s="143"/>
      <c r="L161" s="138"/>
      <c r="M161" s="144"/>
      <c r="N161" s="145"/>
      <c r="O161" s="145"/>
      <c r="P161" s="145"/>
      <c r="Q161" s="145"/>
      <c r="R161" s="145"/>
      <c r="S161" s="145"/>
      <c r="T161" s="146"/>
      <c r="AT161" s="140" t="s">
        <v>144</v>
      </c>
      <c r="AU161" s="140" t="s">
        <v>82</v>
      </c>
      <c r="AV161" s="139" t="s">
        <v>82</v>
      </c>
      <c r="AW161" s="139" t="s">
        <v>34</v>
      </c>
      <c r="AX161" s="139" t="s">
        <v>73</v>
      </c>
      <c r="AY161" s="140" t="s">
        <v>132</v>
      </c>
    </row>
    <row r="162" spans="1:65" s="148" customFormat="1">
      <c r="B162" s="147"/>
      <c r="D162" s="131" t="s">
        <v>144</v>
      </c>
      <c r="E162" s="149" t="s">
        <v>21</v>
      </c>
      <c r="F162" s="150" t="s">
        <v>148</v>
      </c>
      <c r="H162" s="151">
        <v>2.2130000000000001</v>
      </c>
      <c r="I162" s="152"/>
      <c r="L162" s="147"/>
      <c r="M162" s="153"/>
      <c r="N162" s="154"/>
      <c r="O162" s="154"/>
      <c r="P162" s="154"/>
      <c r="Q162" s="154"/>
      <c r="R162" s="154"/>
      <c r="S162" s="154"/>
      <c r="T162" s="155"/>
      <c r="AT162" s="149" t="s">
        <v>144</v>
      </c>
      <c r="AU162" s="149" t="s">
        <v>82</v>
      </c>
      <c r="AV162" s="148" t="s">
        <v>140</v>
      </c>
      <c r="AW162" s="148" t="s">
        <v>34</v>
      </c>
      <c r="AX162" s="148" t="s">
        <v>80</v>
      </c>
      <c r="AY162" s="149" t="s">
        <v>132</v>
      </c>
    </row>
    <row r="163" spans="1:65" s="283" customFormat="1" ht="21.75" customHeight="1">
      <c r="A163" s="23"/>
      <c r="B163" s="22"/>
      <c r="C163" s="114" t="s">
        <v>230</v>
      </c>
      <c r="D163" s="114" t="s">
        <v>135</v>
      </c>
      <c r="E163" s="115" t="s">
        <v>231</v>
      </c>
      <c r="F163" s="116" t="s">
        <v>232</v>
      </c>
      <c r="G163" s="117" t="s">
        <v>226</v>
      </c>
      <c r="H163" s="118">
        <v>2.2130000000000001</v>
      </c>
      <c r="I163" s="119"/>
      <c r="J163" s="120">
        <f>ROUND(I163*H163,2)</f>
        <v>0</v>
      </c>
      <c r="K163" s="116" t="s">
        <v>139</v>
      </c>
      <c r="L163" s="22"/>
      <c r="M163" s="313" t="s">
        <v>21</v>
      </c>
      <c r="N163" s="121" t="s">
        <v>44</v>
      </c>
      <c r="O163" s="45"/>
      <c r="P163" s="122">
        <f>O163*H163</f>
        <v>0</v>
      </c>
      <c r="Q163" s="122">
        <v>0</v>
      </c>
      <c r="R163" s="122">
        <f>Q163*H163</f>
        <v>0</v>
      </c>
      <c r="S163" s="122">
        <v>0</v>
      </c>
      <c r="T163" s="123">
        <f>S163*H163</f>
        <v>0</v>
      </c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R163" s="314" t="s">
        <v>140</v>
      </c>
      <c r="AT163" s="314" t="s">
        <v>135</v>
      </c>
      <c r="AU163" s="314" t="s">
        <v>82</v>
      </c>
      <c r="AY163" s="280" t="s">
        <v>132</v>
      </c>
      <c r="BE163" s="315">
        <f>IF(N163="základní",J163,0)</f>
        <v>0</v>
      </c>
      <c r="BF163" s="315">
        <f>IF(N163="snížená",J163,0)</f>
        <v>0</v>
      </c>
      <c r="BG163" s="315">
        <f>IF(N163="zákl. přenesená",J163,0)</f>
        <v>0</v>
      </c>
      <c r="BH163" s="315">
        <f>IF(N163="sníž. přenesená",J163,0)</f>
        <v>0</v>
      </c>
      <c r="BI163" s="315">
        <f>IF(N163="nulová",J163,0)</f>
        <v>0</v>
      </c>
      <c r="BJ163" s="280" t="s">
        <v>80</v>
      </c>
      <c r="BK163" s="315">
        <f>ROUND(I163*H163,2)</f>
        <v>0</v>
      </c>
      <c r="BL163" s="280" t="s">
        <v>140</v>
      </c>
      <c r="BM163" s="314" t="s">
        <v>233</v>
      </c>
    </row>
    <row r="164" spans="1:65" s="283" customFormat="1">
      <c r="A164" s="23"/>
      <c r="B164" s="22"/>
      <c r="C164" s="23"/>
      <c r="D164" s="124" t="s">
        <v>142</v>
      </c>
      <c r="E164" s="23"/>
      <c r="F164" s="125" t="s">
        <v>234</v>
      </c>
      <c r="G164" s="23"/>
      <c r="H164" s="23"/>
      <c r="I164" s="126"/>
      <c r="J164" s="23"/>
      <c r="K164" s="23"/>
      <c r="L164" s="22"/>
      <c r="M164" s="127"/>
      <c r="N164" s="128"/>
      <c r="O164" s="45"/>
      <c r="P164" s="45"/>
      <c r="Q164" s="45"/>
      <c r="R164" s="45"/>
      <c r="S164" s="45"/>
      <c r="T164" s="46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T164" s="280" t="s">
        <v>142</v>
      </c>
      <c r="AU164" s="280" t="s">
        <v>82</v>
      </c>
    </row>
    <row r="165" spans="1:65" s="139" customFormat="1">
      <c r="B165" s="138"/>
      <c r="D165" s="131" t="s">
        <v>144</v>
      </c>
      <c r="E165" s="140" t="s">
        <v>21</v>
      </c>
      <c r="F165" s="141" t="s">
        <v>229</v>
      </c>
      <c r="H165" s="142">
        <v>2.2130000000000001</v>
      </c>
      <c r="I165" s="143"/>
      <c r="L165" s="138"/>
      <c r="M165" s="144"/>
      <c r="N165" s="145"/>
      <c r="O165" s="145"/>
      <c r="P165" s="145"/>
      <c r="Q165" s="145"/>
      <c r="R165" s="145"/>
      <c r="S165" s="145"/>
      <c r="T165" s="146"/>
      <c r="AT165" s="140" t="s">
        <v>144</v>
      </c>
      <c r="AU165" s="140" t="s">
        <v>82</v>
      </c>
      <c r="AV165" s="139" t="s">
        <v>82</v>
      </c>
      <c r="AW165" s="139" t="s">
        <v>34</v>
      </c>
      <c r="AX165" s="139" t="s">
        <v>73</v>
      </c>
      <c r="AY165" s="140" t="s">
        <v>132</v>
      </c>
    </row>
    <row r="166" spans="1:65" s="148" customFormat="1">
      <c r="B166" s="147"/>
      <c r="D166" s="131" t="s">
        <v>144</v>
      </c>
      <c r="E166" s="149" t="s">
        <v>21</v>
      </c>
      <c r="F166" s="150" t="s">
        <v>148</v>
      </c>
      <c r="H166" s="151">
        <v>2.2130000000000001</v>
      </c>
      <c r="I166" s="152"/>
      <c r="L166" s="147"/>
      <c r="M166" s="153"/>
      <c r="N166" s="154"/>
      <c r="O166" s="154"/>
      <c r="P166" s="154"/>
      <c r="Q166" s="154"/>
      <c r="R166" s="154"/>
      <c r="S166" s="154"/>
      <c r="T166" s="155"/>
      <c r="AT166" s="149" t="s">
        <v>144</v>
      </c>
      <c r="AU166" s="149" t="s">
        <v>82</v>
      </c>
      <c r="AV166" s="148" t="s">
        <v>140</v>
      </c>
      <c r="AW166" s="148" t="s">
        <v>34</v>
      </c>
      <c r="AX166" s="148" t="s">
        <v>80</v>
      </c>
      <c r="AY166" s="149" t="s">
        <v>132</v>
      </c>
    </row>
    <row r="167" spans="1:65" s="283" customFormat="1" ht="24.2" customHeight="1">
      <c r="A167" s="23"/>
      <c r="B167" s="22"/>
      <c r="C167" s="114" t="s">
        <v>235</v>
      </c>
      <c r="D167" s="114" t="s">
        <v>135</v>
      </c>
      <c r="E167" s="115" t="s">
        <v>236</v>
      </c>
      <c r="F167" s="116" t="s">
        <v>237</v>
      </c>
      <c r="G167" s="117" t="s">
        <v>226</v>
      </c>
      <c r="H167" s="118">
        <v>22.13</v>
      </c>
      <c r="I167" s="119"/>
      <c r="J167" s="120">
        <f>ROUND(I167*H167,2)</f>
        <v>0</v>
      </c>
      <c r="K167" s="116" t="s">
        <v>139</v>
      </c>
      <c r="L167" s="22"/>
      <c r="M167" s="313" t="s">
        <v>21</v>
      </c>
      <c r="N167" s="121" t="s">
        <v>44</v>
      </c>
      <c r="O167" s="45"/>
      <c r="P167" s="122">
        <f>O167*H167</f>
        <v>0</v>
      </c>
      <c r="Q167" s="122">
        <v>0</v>
      </c>
      <c r="R167" s="122">
        <f>Q167*H167</f>
        <v>0</v>
      </c>
      <c r="S167" s="122">
        <v>0</v>
      </c>
      <c r="T167" s="123">
        <f>S167*H167</f>
        <v>0</v>
      </c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R167" s="314" t="s">
        <v>140</v>
      </c>
      <c r="AT167" s="314" t="s">
        <v>135</v>
      </c>
      <c r="AU167" s="314" t="s">
        <v>82</v>
      </c>
      <c r="AY167" s="280" t="s">
        <v>132</v>
      </c>
      <c r="BE167" s="315">
        <f>IF(N167="základní",J167,0)</f>
        <v>0</v>
      </c>
      <c r="BF167" s="315">
        <f>IF(N167="snížená",J167,0)</f>
        <v>0</v>
      </c>
      <c r="BG167" s="315">
        <f>IF(N167="zákl. přenesená",J167,0)</f>
        <v>0</v>
      </c>
      <c r="BH167" s="315">
        <f>IF(N167="sníž. přenesená",J167,0)</f>
        <v>0</v>
      </c>
      <c r="BI167" s="315">
        <f>IF(N167="nulová",J167,0)</f>
        <v>0</v>
      </c>
      <c r="BJ167" s="280" t="s">
        <v>80</v>
      </c>
      <c r="BK167" s="315">
        <f>ROUND(I167*H167,2)</f>
        <v>0</v>
      </c>
      <c r="BL167" s="280" t="s">
        <v>140</v>
      </c>
      <c r="BM167" s="314" t="s">
        <v>238</v>
      </c>
    </row>
    <row r="168" spans="1:65" s="283" customFormat="1">
      <c r="A168" s="23"/>
      <c r="B168" s="22"/>
      <c r="C168" s="23"/>
      <c r="D168" s="124" t="s">
        <v>142</v>
      </c>
      <c r="E168" s="23"/>
      <c r="F168" s="125" t="s">
        <v>239</v>
      </c>
      <c r="G168" s="23"/>
      <c r="H168" s="23"/>
      <c r="I168" s="126"/>
      <c r="J168" s="23"/>
      <c r="K168" s="23"/>
      <c r="L168" s="22"/>
      <c r="M168" s="127"/>
      <c r="N168" s="128"/>
      <c r="O168" s="45"/>
      <c r="P168" s="45"/>
      <c r="Q168" s="45"/>
      <c r="R168" s="45"/>
      <c r="S168" s="45"/>
      <c r="T168" s="46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T168" s="280" t="s">
        <v>142</v>
      </c>
      <c r="AU168" s="280" t="s">
        <v>82</v>
      </c>
    </row>
    <row r="169" spans="1:65" s="139" customFormat="1">
      <c r="B169" s="138"/>
      <c r="D169" s="131" t="s">
        <v>144</v>
      </c>
      <c r="E169" s="140" t="s">
        <v>21</v>
      </c>
      <c r="F169" s="141" t="s">
        <v>240</v>
      </c>
      <c r="H169" s="142">
        <v>22.13</v>
      </c>
      <c r="I169" s="143"/>
      <c r="L169" s="138"/>
      <c r="M169" s="144"/>
      <c r="N169" s="145"/>
      <c r="O169" s="145"/>
      <c r="P169" s="145"/>
      <c r="Q169" s="145"/>
      <c r="R169" s="145"/>
      <c r="S169" s="145"/>
      <c r="T169" s="146"/>
      <c r="AT169" s="140" t="s">
        <v>144</v>
      </c>
      <c r="AU169" s="140" t="s">
        <v>82</v>
      </c>
      <c r="AV169" s="139" t="s">
        <v>82</v>
      </c>
      <c r="AW169" s="139" t="s">
        <v>34</v>
      </c>
      <c r="AX169" s="139" t="s">
        <v>73</v>
      </c>
      <c r="AY169" s="140" t="s">
        <v>132</v>
      </c>
    </row>
    <row r="170" spans="1:65" s="148" customFormat="1">
      <c r="B170" s="147"/>
      <c r="D170" s="131" t="s">
        <v>144</v>
      </c>
      <c r="E170" s="149" t="s">
        <v>21</v>
      </c>
      <c r="F170" s="150" t="s">
        <v>148</v>
      </c>
      <c r="H170" s="151">
        <v>22.13</v>
      </c>
      <c r="I170" s="152"/>
      <c r="L170" s="147"/>
      <c r="M170" s="153"/>
      <c r="N170" s="154"/>
      <c r="O170" s="154"/>
      <c r="P170" s="154"/>
      <c r="Q170" s="154"/>
      <c r="R170" s="154"/>
      <c r="S170" s="154"/>
      <c r="T170" s="155"/>
      <c r="AT170" s="149" t="s">
        <v>144</v>
      </c>
      <c r="AU170" s="149" t="s">
        <v>82</v>
      </c>
      <c r="AV170" s="148" t="s">
        <v>140</v>
      </c>
      <c r="AW170" s="148" t="s">
        <v>34</v>
      </c>
      <c r="AX170" s="148" t="s">
        <v>80</v>
      </c>
      <c r="AY170" s="149" t="s">
        <v>132</v>
      </c>
    </row>
    <row r="171" spans="1:65" s="283" customFormat="1" ht="33" customHeight="1">
      <c r="A171" s="23"/>
      <c r="B171" s="22"/>
      <c r="C171" s="114" t="s">
        <v>241</v>
      </c>
      <c r="D171" s="114" t="s">
        <v>135</v>
      </c>
      <c r="E171" s="115" t="s">
        <v>242</v>
      </c>
      <c r="F171" s="116" t="s">
        <v>243</v>
      </c>
      <c r="G171" s="117" t="s">
        <v>226</v>
      </c>
      <c r="H171" s="118">
        <v>1.9630000000000001</v>
      </c>
      <c r="I171" s="119"/>
      <c r="J171" s="120">
        <f>ROUND(I171*H171,2)</f>
        <v>0</v>
      </c>
      <c r="K171" s="116" t="s">
        <v>139</v>
      </c>
      <c r="L171" s="22"/>
      <c r="M171" s="313" t="s">
        <v>21</v>
      </c>
      <c r="N171" s="121" t="s">
        <v>44</v>
      </c>
      <c r="O171" s="45"/>
      <c r="P171" s="122">
        <f>O171*H171</f>
        <v>0</v>
      </c>
      <c r="Q171" s="122">
        <v>0</v>
      </c>
      <c r="R171" s="122">
        <f>Q171*H171</f>
        <v>0</v>
      </c>
      <c r="S171" s="122">
        <v>0</v>
      </c>
      <c r="T171" s="123">
        <f>S171*H171</f>
        <v>0</v>
      </c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R171" s="314" t="s">
        <v>140</v>
      </c>
      <c r="AT171" s="314" t="s">
        <v>135</v>
      </c>
      <c r="AU171" s="314" t="s">
        <v>82</v>
      </c>
      <c r="AY171" s="280" t="s">
        <v>132</v>
      </c>
      <c r="BE171" s="315">
        <f>IF(N171="základní",J171,0)</f>
        <v>0</v>
      </c>
      <c r="BF171" s="315">
        <f>IF(N171="snížená",J171,0)</f>
        <v>0</v>
      </c>
      <c r="BG171" s="315">
        <f>IF(N171="zákl. přenesená",J171,0)</f>
        <v>0</v>
      </c>
      <c r="BH171" s="315">
        <f>IF(N171="sníž. přenesená",J171,0)</f>
        <v>0</v>
      </c>
      <c r="BI171" s="315">
        <f>IF(N171="nulová",J171,0)</f>
        <v>0</v>
      </c>
      <c r="BJ171" s="280" t="s">
        <v>80</v>
      </c>
      <c r="BK171" s="315">
        <f>ROUND(I171*H171,2)</f>
        <v>0</v>
      </c>
      <c r="BL171" s="280" t="s">
        <v>140</v>
      </c>
      <c r="BM171" s="314" t="s">
        <v>244</v>
      </c>
    </row>
    <row r="172" spans="1:65" s="283" customFormat="1">
      <c r="A172" s="23"/>
      <c r="B172" s="22"/>
      <c r="C172" s="23"/>
      <c r="D172" s="124" t="s">
        <v>142</v>
      </c>
      <c r="E172" s="23"/>
      <c r="F172" s="125" t="s">
        <v>245</v>
      </c>
      <c r="G172" s="23"/>
      <c r="H172" s="23"/>
      <c r="I172" s="126"/>
      <c r="J172" s="23"/>
      <c r="K172" s="23"/>
      <c r="L172" s="22"/>
      <c r="M172" s="127"/>
      <c r="N172" s="128"/>
      <c r="O172" s="45"/>
      <c r="P172" s="45"/>
      <c r="Q172" s="45"/>
      <c r="R172" s="45"/>
      <c r="S172" s="45"/>
      <c r="T172" s="46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T172" s="280" t="s">
        <v>142</v>
      </c>
      <c r="AU172" s="280" t="s">
        <v>82</v>
      </c>
    </row>
    <row r="173" spans="1:65" s="139" customFormat="1">
      <c r="B173" s="138"/>
      <c r="D173" s="131" t="s">
        <v>144</v>
      </c>
      <c r="E173" s="140" t="s">
        <v>21</v>
      </c>
      <c r="F173" s="141" t="s">
        <v>246</v>
      </c>
      <c r="H173" s="142">
        <v>1.9630000000000001</v>
      </c>
      <c r="I173" s="143"/>
      <c r="L173" s="138"/>
      <c r="M173" s="144"/>
      <c r="N173" s="145"/>
      <c r="O173" s="145"/>
      <c r="P173" s="145"/>
      <c r="Q173" s="145"/>
      <c r="R173" s="145"/>
      <c r="S173" s="145"/>
      <c r="T173" s="146"/>
      <c r="AT173" s="140" t="s">
        <v>144</v>
      </c>
      <c r="AU173" s="140" t="s">
        <v>82</v>
      </c>
      <c r="AV173" s="139" t="s">
        <v>82</v>
      </c>
      <c r="AW173" s="139" t="s">
        <v>34</v>
      </c>
      <c r="AX173" s="139" t="s">
        <v>73</v>
      </c>
      <c r="AY173" s="140" t="s">
        <v>132</v>
      </c>
    </row>
    <row r="174" spans="1:65" s="148" customFormat="1">
      <c r="B174" s="147"/>
      <c r="D174" s="131" t="s">
        <v>144</v>
      </c>
      <c r="E174" s="149" t="s">
        <v>21</v>
      </c>
      <c r="F174" s="150" t="s">
        <v>148</v>
      </c>
      <c r="H174" s="151">
        <v>1.9630000000000001</v>
      </c>
      <c r="I174" s="152"/>
      <c r="L174" s="147"/>
      <c r="M174" s="153"/>
      <c r="N174" s="154"/>
      <c r="O174" s="154"/>
      <c r="P174" s="154"/>
      <c r="Q174" s="154"/>
      <c r="R174" s="154"/>
      <c r="S174" s="154"/>
      <c r="T174" s="155"/>
      <c r="AT174" s="149" t="s">
        <v>144</v>
      </c>
      <c r="AU174" s="149" t="s">
        <v>82</v>
      </c>
      <c r="AV174" s="148" t="s">
        <v>140</v>
      </c>
      <c r="AW174" s="148" t="s">
        <v>34</v>
      </c>
      <c r="AX174" s="148" t="s">
        <v>80</v>
      </c>
      <c r="AY174" s="149" t="s">
        <v>132</v>
      </c>
    </row>
    <row r="175" spans="1:65" s="283" customFormat="1" ht="24.2" customHeight="1">
      <c r="A175" s="23"/>
      <c r="B175" s="22"/>
      <c r="C175" s="114" t="s">
        <v>247</v>
      </c>
      <c r="D175" s="114" t="s">
        <v>135</v>
      </c>
      <c r="E175" s="115" t="s">
        <v>248</v>
      </c>
      <c r="F175" s="116" t="s">
        <v>249</v>
      </c>
      <c r="G175" s="117" t="s">
        <v>226</v>
      </c>
      <c r="H175" s="118">
        <v>0.25</v>
      </c>
      <c r="I175" s="119"/>
      <c r="J175" s="120">
        <f>ROUND(I175*H175,2)</f>
        <v>0</v>
      </c>
      <c r="K175" s="116" t="s">
        <v>139</v>
      </c>
      <c r="L175" s="22"/>
      <c r="M175" s="313" t="s">
        <v>21</v>
      </c>
      <c r="N175" s="121" t="s">
        <v>44</v>
      </c>
      <c r="O175" s="45"/>
      <c r="P175" s="122">
        <f>O175*H175</f>
        <v>0</v>
      </c>
      <c r="Q175" s="122">
        <v>0</v>
      </c>
      <c r="R175" s="122">
        <f>Q175*H175</f>
        <v>0</v>
      </c>
      <c r="S175" s="122">
        <v>0</v>
      </c>
      <c r="T175" s="123">
        <f>S175*H175</f>
        <v>0</v>
      </c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R175" s="314" t="s">
        <v>140</v>
      </c>
      <c r="AT175" s="314" t="s">
        <v>135</v>
      </c>
      <c r="AU175" s="314" t="s">
        <v>82</v>
      </c>
      <c r="AY175" s="280" t="s">
        <v>132</v>
      </c>
      <c r="BE175" s="315">
        <f>IF(N175="základní",J175,0)</f>
        <v>0</v>
      </c>
      <c r="BF175" s="315">
        <f>IF(N175="snížená",J175,0)</f>
        <v>0</v>
      </c>
      <c r="BG175" s="315">
        <f>IF(N175="zákl. přenesená",J175,0)</f>
        <v>0</v>
      </c>
      <c r="BH175" s="315">
        <f>IF(N175="sníž. přenesená",J175,0)</f>
        <v>0</v>
      </c>
      <c r="BI175" s="315">
        <f>IF(N175="nulová",J175,0)</f>
        <v>0</v>
      </c>
      <c r="BJ175" s="280" t="s">
        <v>80</v>
      </c>
      <c r="BK175" s="315">
        <f>ROUND(I175*H175,2)</f>
        <v>0</v>
      </c>
      <c r="BL175" s="280" t="s">
        <v>140</v>
      </c>
      <c r="BM175" s="314" t="s">
        <v>250</v>
      </c>
    </row>
    <row r="176" spans="1:65" s="283" customFormat="1">
      <c r="A176" s="23"/>
      <c r="B176" s="22"/>
      <c r="C176" s="23"/>
      <c r="D176" s="124" t="s">
        <v>142</v>
      </c>
      <c r="E176" s="23"/>
      <c r="F176" s="125" t="s">
        <v>251</v>
      </c>
      <c r="G176" s="23"/>
      <c r="H176" s="23"/>
      <c r="I176" s="126"/>
      <c r="J176" s="23"/>
      <c r="K176" s="23"/>
      <c r="L176" s="22"/>
      <c r="M176" s="127"/>
      <c r="N176" s="128"/>
      <c r="O176" s="45"/>
      <c r="P176" s="45"/>
      <c r="Q176" s="45"/>
      <c r="R176" s="45"/>
      <c r="S176" s="45"/>
      <c r="T176" s="46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T176" s="280" t="s">
        <v>142</v>
      </c>
      <c r="AU176" s="280" t="s">
        <v>82</v>
      </c>
    </row>
    <row r="177" spans="1:65" s="139" customFormat="1">
      <c r="B177" s="138"/>
      <c r="D177" s="131" t="s">
        <v>144</v>
      </c>
      <c r="E177" s="140" t="s">
        <v>21</v>
      </c>
      <c r="F177" s="141" t="s">
        <v>252</v>
      </c>
      <c r="H177" s="142">
        <v>0.25</v>
      </c>
      <c r="I177" s="143"/>
      <c r="L177" s="138"/>
      <c r="M177" s="144"/>
      <c r="N177" s="145"/>
      <c r="O177" s="145"/>
      <c r="P177" s="145"/>
      <c r="Q177" s="145"/>
      <c r="R177" s="145"/>
      <c r="S177" s="145"/>
      <c r="T177" s="146"/>
      <c r="AT177" s="140" t="s">
        <v>144</v>
      </c>
      <c r="AU177" s="140" t="s">
        <v>82</v>
      </c>
      <c r="AV177" s="139" t="s">
        <v>82</v>
      </c>
      <c r="AW177" s="139" t="s">
        <v>34</v>
      </c>
      <c r="AX177" s="139" t="s">
        <v>73</v>
      </c>
      <c r="AY177" s="140" t="s">
        <v>132</v>
      </c>
    </row>
    <row r="178" spans="1:65" s="148" customFormat="1">
      <c r="B178" s="147"/>
      <c r="D178" s="131" t="s">
        <v>144</v>
      </c>
      <c r="E178" s="149" t="s">
        <v>21</v>
      </c>
      <c r="F178" s="150" t="s">
        <v>148</v>
      </c>
      <c r="H178" s="151">
        <v>0.25</v>
      </c>
      <c r="I178" s="152"/>
      <c r="L178" s="147"/>
      <c r="M178" s="153"/>
      <c r="N178" s="154"/>
      <c r="O178" s="154"/>
      <c r="P178" s="154"/>
      <c r="Q178" s="154"/>
      <c r="R178" s="154"/>
      <c r="S178" s="154"/>
      <c r="T178" s="155"/>
      <c r="AT178" s="149" t="s">
        <v>144</v>
      </c>
      <c r="AU178" s="149" t="s">
        <v>82</v>
      </c>
      <c r="AV178" s="148" t="s">
        <v>140</v>
      </c>
      <c r="AW178" s="148" t="s">
        <v>34</v>
      </c>
      <c r="AX178" s="148" t="s">
        <v>80</v>
      </c>
      <c r="AY178" s="149" t="s">
        <v>132</v>
      </c>
    </row>
    <row r="179" spans="1:65" s="103" customFormat="1" ht="22.9" customHeight="1">
      <c r="B179" s="102"/>
      <c r="D179" s="104" t="s">
        <v>72</v>
      </c>
      <c r="E179" s="112" t="s">
        <v>253</v>
      </c>
      <c r="F179" s="112" t="s">
        <v>254</v>
      </c>
      <c r="I179" s="106"/>
      <c r="J179" s="113">
        <f>BK179</f>
        <v>0</v>
      </c>
      <c r="L179" s="102"/>
      <c r="M179" s="108"/>
      <c r="N179" s="109"/>
      <c r="O179" s="109"/>
      <c r="P179" s="110">
        <f>SUM(P180:P181)</f>
        <v>0</v>
      </c>
      <c r="Q179" s="109"/>
      <c r="R179" s="110">
        <f>SUM(R180:R181)</f>
        <v>0</v>
      </c>
      <c r="S179" s="109"/>
      <c r="T179" s="111">
        <f>SUM(T180:T181)</f>
        <v>0</v>
      </c>
      <c r="AR179" s="104" t="s">
        <v>80</v>
      </c>
      <c r="AT179" s="311" t="s">
        <v>72</v>
      </c>
      <c r="AU179" s="311" t="s">
        <v>80</v>
      </c>
      <c r="AY179" s="104" t="s">
        <v>132</v>
      </c>
      <c r="BK179" s="312">
        <f>SUM(BK180:BK181)</f>
        <v>0</v>
      </c>
    </row>
    <row r="180" spans="1:65" s="283" customFormat="1" ht="37.9" customHeight="1">
      <c r="A180" s="23"/>
      <c r="B180" s="22"/>
      <c r="C180" s="114" t="s">
        <v>255</v>
      </c>
      <c r="D180" s="114" t="s">
        <v>135</v>
      </c>
      <c r="E180" s="115" t="s">
        <v>256</v>
      </c>
      <c r="F180" s="116" t="s">
        <v>257</v>
      </c>
      <c r="G180" s="117" t="s">
        <v>226</v>
      </c>
      <c r="H180" s="118">
        <v>1.141</v>
      </c>
      <c r="I180" s="119"/>
      <c r="J180" s="120">
        <f>ROUND(I180*H180,2)</f>
        <v>0</v>
      </c>
      <c r="K180" s="116" t="s">
        <v>139</v>
      </c>
      <c r="L180" s="22"/>
      <c r="M180" s="313" t="s">
        <v>21</v>
      </c>
      <c r="N180" s="121" t="s">
        <v>44</v>
      </c>
      <c r="O180" s="45"/>
      <c r="P180" s="122">
        <f>O180*H180</f>
        <v>0</v>
      </c>
      <c r="Q180" s="122">
        <v>0</v>
      </c>
      <c r="R180" s="122">
        <f>Q180*H180</f>
        <v>0</v>
      </c>
      <c r="S180" s="122">
        <v>0</v>
      </c>
      <c r="T180" s="123">
        <f>S180*H180</f>
        <v>0</v>
      </c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R180" s="314" t="s">
        <v>140</v>
      </c>
      <c r="AT180" s="314" t="s">
        <v>135</v>
      </c>
      <c r="AU180" s="314" t="s">
        <v>82</v>
      </c>
      <c r="AY180" s="280" t="s">
        <v>132</v>
      </c>
      <c r="BE180" s="315">
        <f>IF(N180="základní",J180,0)</f>
        <v>0</v>
      </c>
      <c r="BF180" s="315">
        <f>IF(N180="snížená",J180,0)</f>
        <v>0</v>
      </c>
      <c r="BG180" s="315">
        <f>IF(N180="zákl. přenesená",J180,0)</f>
        <v>0</v>
      </c>
      <c r="BH180" s="315">
        <f>IF(N180="sníž. přenesená",J180,0)</f>
        <v>0</v>
      </c>
      <c r="BI180" s="315">
        <f>IF(N180="nulová",J180,0)</f>
        <v>0</v>
      </c>
      <c r="BJ180" s="280" t="s">
        <v>80</v>
      </c>
      <c r="BK180" s="315">
        <f>ROUND(I180*H180,2)</f>
        <v>0</v>
      </c>
      <c r="BL180" s="280" t="s">
        <v>140</v>
      </c>
      <c r="BM180" s="314" t="s">
        <v>258</v>
      </c>
    </row>
    <row r="181" spans="1:65" s="283" customFormat="1">
      <c r="A181" s="23"/>
      <c r="B181" s="22"/>
      <c r="C181" s="23"/>
      <c r="D181" s="124" t="s">
        <v>142</v>
      </c>
      <c r="E181" s="23"/>
      <c r="F181" s="125" t="s">
        <v>259</v>
      </c>
      <c r="G181" s="23"/>
      <c r="H181" s="23"/>
      <c r="I181" s="126"/>
      <c r="J181" s="23"/>
      <c r="K181" s="23"/>
      <c r="L181" s="22"/>
      <c r="M181" s="127"/>
      <c r="N181" s="128"/>
      <c r="O181" s="45"/>
      <c r="P181" s="45"/>
      <c r="Q181" s="45"/>
      <c r="R181" s="45"/>
      <c r="S181" s="45"/>
      <c r="T181" s="46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T181" s="280" t="s">
        <v>142</v>
      </c>
      <c r="AU181" s="280" t="s">
        <v>82</v>
      </c>
    </row>
    <row r="182" spans="1:65" s="103" customFormat="1" ht="25.9" customHeight="1">
      <c r="B182" s="102"/>
      <c r="D182" s="104" t="s">
        <v>72</v>
      </c>
      <c r="E182" s="105" t="s">
        <v>260</v>
      </c>
      <c r="F182" s="105" t="s">
        <v>261</v>
      </c>
      <c r="I182" s="106"/>
      <c r="J182" s="107">
        <f>BK182</f>
        <v>0</v>
      </c>
      <c r="L182" s="102"/>
      <c r="M182" s="108"/>
      <c r="N182" s="109"/>
      <c r="O182" s="109"/>
      <c r="P182" s="110">
        <f>P183+P187+P198+P205+P250+P264+P289+P314+P356</f>
        <v>0</v>
      </c>
      <c r="Q182" s="109"/>
      <c r="R182" s="110">
        <f>R183+R187+R198+R205+R250+R264+R289+R314+R356</f>
        <v>1.10085286</v>
      </c>
      <c r="S182" s="109"/>
      <c r="T182" s="111">
        <f>T183+T187+T198+T205+T250+T264+T289+T314+T356</f>
        <v>0.20070551</v>
      </c>
      <c r="AR182" s="104" t="s">
        <v>82</v>
      </c>
      <c r="AT182" s="311" t="s">
        <v>72</v>
      </c>
      <c r="AU182" s="311" t="s">
        <v>73</v>
      </c>
      <c r="AY182" s="104" t="s">
        <v>132</v>
      </c>
      <c r="BK182" s="312">
        <f>BK183+BK187+BK198+BK205+BK250+BK264+BK289+BK314+BK356</f>
        <v>0</v>
      </c>
    </row>
    <row r="183" spans="1:65" s="103" customFormat="1" ht="22.9" customHeight="1">
      <c r="B183" s="102"/>
      <c r="D183" s="104" t="s">
        <v>72</v>
      </c>
      <c r="E183" s="112" t="s">
        <v>262</v>
      </c>
      <c r="F183" s="112" t="s">
        <v>263</v>
      </c>
      <c r="I183" s="106"/>
      <c r="J183" s="113">
        <f>BK183</f>
        <v>0</v>
      </c>
      <c r="L183" s="102"/>
      <c r="M183" s="108"/>
      <c r="N183" s="109"/>
      <c r="O183" s="109"/>
      <c r="P183" s="110">
        <f>SUM(P184:P186)</f>
        <v>0</v>
      </c>
      <c r="Q183" s="109"/>
      <c r="R183" s="110">
        <f>SUM(R184:R186)</f>
        <v>1.6800000000000001E-3</v>
      </c>
      <c r="S183" s="109"/>
      <c r="T183" s="111">
        <f>SUM(T184:T186)</f>
        <v>0</v>
      </c>
      <c r="AR183" s="104" t="s">
        <v>82</v>
      </c>
      <c r="AT183" s="311" t="s">
        <v>72</v>
      </c>
      <c r="AU183" s="311" t="s">
        <v>80</v>
      </c>
      <c r="AY183" s="104" t="s">
        <v>132</v>
      </c>
      <c r="BK183" s="312">
        <f>SUM(BK184:BK186)</f>
        <v>0</v>
      </c>
    </row>
    <row r="184" spans="1:65" s="283" customFormat="1" ht="16.5" customHeight="1">
      <c r="A184" s="23"/>
      <c r="B184" s="22"/>
      <c r="C184" s="114" t="s">
        <v>264</v>
      </c>
      <c r="D184" s="114" t="s">
        <v>135</v>
      </c>
      <c r="E184" s="115" t="s">
        <v>265</v>
      </c>
      <c r="F184" s="116" t="s">
        <v>266</v>
      </c>
      <c r="G184" s="117" t="s">
        <v>212</v>
      </c>
      <c r="H184" s="118">
        <v>1</v>
      </c>
      <c r="I184" s="119"/>
      <c r="J184" s="120">
        <f>ROUND(I184*H184,2)</f>
        <v>0</v>
      </c>
      <c r="K184" s="116" t="s">
        <v>21</v>
      </c>
      <c r="L184" s="22"/>
      <c r="M184" s="313" t="s">
        <v>21</v>
      </c>
      <c r="N184" s="121" t="s">
        <v>44</v>
      </c>
      <c r="O184" s="45"/>
      <c r="P184" s="122">
        <f>O184*H184</f>
        <v>0</v>
      </c>
      <c r="Q184" s="122">
        <v>1.6800000000000001E-3</v>
      </c>
      <c r="R184" s="122">
        <f>Q184*H184</f>
        <v>1.6800000000000001E-3</v>
      </c>
      <c r="S184" s="122">
        <v>0</v>
      </c>
      <c r="T184" s="123">
        <f>S184*H184</f>
        <v>0</v>
      </c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R184" s="314" t="s">
        <v>235</v>
      </c>
      <c r="AT184" s="314" t="s">
        <v>135</v>
      </c>
      <c r="AU184" s="314" t="s">
        <v>82</v>
      </c>
      <c r="AY184" s="280" t="s">
        <v>132</v>
      </c>
      <c r="BE184" s="315">
        <f>IF(N184="základní",J184,0)</f>
        <v>0</v>
      </c>
      <c r="BF184" s="315">
        <f>IF(N184="snížená",J184,0)</f>
        <v>0</v>
      </c>
      <c r="BG184" s="315">
        <f>IF(N184="zákl. přenesená",J184,0)</f>
        <v>0</v>
      </c>
      <c r="BH184" s="315">
        <f>IF(N184="sníž. přenesená",J184,0)</f>
        <v>0</v>
      </c>
      <c r="BI184" s="315">
        <f>IF(N184="nulová",J184,0)</f>
        <v>0</v>
      </c>
      <c r="BJ184" s="280" t="s">
        <v>80</v>
      </c>
      <c r="BK184" s="315">
        <f>ROUND(I184*H184,2)</f>
        <v>0</v>
      </c>
      <c r="BL184" s="280" t="s">
        <v>235</v>
      </c>
      <c r="BM184" s="314" t="s">
        <v>267</v>
      </c>
    </row>
    <row r="185" spans="1:65" s="139" customFormat="1">
      <c r="B185" s="138"/>
      <c r="D185" s="131" t="s">
        <v>144</v>
      </c>
      <c r="E185" s="140" t="s">
        <v>21</v>
      </c>
      <c r="F185" s="141" t="s">
        <v>214</v>
      </c>
      <c r="H185" s="142">
        <v>1</v>
      </c>
      <c r="I185" s="143"/>
      <c r="L185" s="138"/>
      <c r="M185" s="144"/>
      <c r="N185" s="145"/>
      <c r="O185" s="145"/>
      <c r="P185" s="145"/>
      <c r="Q185" s="145"/>
      <c r="R185" s="145"/>
      <c r="S185" s="145"/>
      <c r="T185" s="146"/>
      <c r="AT185" s="140" t="s">
        <v>144</v>
      </c>
      <c r="AU185" s="140" t="s">
        <v>82</v>
      </c>
      <c r="AV185" s="139" t="s">
        <v>82</v>
      </c>
      <c r="AW185" s="139" t="s">
        <v>34</v>
      </c>
      <c r="AX185" s="139" t="s">
        <v>73</v>
      </c>
      <c r="AY185" s="140" t="s">
        <v>132</v>
      </c>
    </row>
    <row r="186" spans="1:65" s="148" customFormat="1">
      <c r="B186" s="147"/>
      <c r="D186" s="131" t="s">
        <v>144</v>
      </c>
      <c r="E186" s="149" t="s">
        <v>21</v>
      </c>
      <c r="F186" s="150" t="s">
        <v>148</v>
      </c>
      <c r="H186" s="151">
        <v>1</v>
      </c>
      <c r="I186" s="152"/>
      <c r="L186" s="147"/>
      <c r="M186" s="153"/>
      <c r="N186" s="154"/>
      <c r="O186" s="154"/>
      <c r="P186" s="154"/>
      <c r="Q186" s="154"/>
      <c r="R186" s="154"/>
      <c r="S186" s="154"/>
      <c r="T186" s="155"/>
      <c r="AT186" s="149" t="s">
        <v>144</v>
      </c>
      <c r="AU186" s="149" t="s">
        <v>82</v>
      </c>
      <c r="AV186" s="148" t="s">
        <v>140</v>
      </c>
      <c r="AW186" s="148" t="s">
        <v>34</v>
      </c>
      <c r="AX186" s="148" t="s">
        <v>80</v>
      </c>
      <c r="AY186" s="149" t="s">
        <v>132</v>
      </c>
    </row>
    <row r="187" spans="1:65" s="103" customFormat="1" ht="22.9" customHeight="1">
      <c r="B187" s="102"/>
      <c r="D187" s="104" t="s">
        <v>72</v>
      </c>
      <c r="E187" s="112" t="s">
        <v>268</v>
      </c>
      <c r="F187" s="112" t="s">
        <v>269</v>
      </c>
      <c r="I187" s="106"/>
      <c r="J187" s="113">
        <f>BK187</f>
        <v>0</v>
      </c>
      <c r="L187" s="102"/>
      <c r="M187" s="108"/>
      <c r="N187" s="109"/>
      <c r="O187" s="109"/>
      <c r="P187" s="110">
        <f>SUM(P188:P197)</f>
        <v>0</v>
      </c>
      <c r="Q187" s="109"/>
      <c r="R187" s="110">
        <f>SUM(R188:R197)</f>
        <v>5.0000000000000002E-5</v>
      </c>
      <c r="S187" s="109"/>
      <c r="T187" s="111">
        <f>SUM(T188:T197)</f>
        <v>4.446E-2</v>
      </c>
      <c r="AR187" s="104" t="s">
        <v>82</v>
      </c>
      <c r="AT187" s="311" t="s">
        <v>72</v>
      </c>
      <c r="AU187" s="311" t="s">
        <v>80</v>
      </c>
      <c r="AY187" s="104" t="s">
        <v>132</v>
      </c>
      <c r="BK187" s="312">
        <f>SUM(BK188:BK197)</f>
        <v>0</v>
      </c>
    </row>
    <row r="188" spans="1:65" s="283" customFormat="1" ht="24.2" customHeight="1">
      <c r="A188" s="23"/>
      <c r="B188" s="22"/>
      <c r="C188" s="114" t="s">
        <v>7</v>
      </c>
      <c r="D188" s="114" t="s">
        <v>135</v>
      </c>
      <c r="E188" s="115" t="s">
        <v>270</v>
      </c>
      <c r="F188" s="116" t="s">
        <v>271</v>
      </c>
      <c r="G188" s="117" t="s">
        <v>212</v>
      </c>
      <c r="H188" s="118">
        <v>1</v>
      </c>
      <c r="I188" s="119"/>
      <c r="J188" s="120">
        <f>ROUND(I188*H188,2)</f>
        <v>0</v>
      </c>
      <c r="K188" s="116" t="s">
        <v>21</v>
      </c>
      <c r="L188" s="22"/>
      <c r="M188" s="313" t="s">
        <v>21</v>
      </c>
      <c r="N188" s="121" t="s">
        <v>44</v>
      </c>
      <c r="O188" s="45"/>
      <c r="P188" s="122">
        <f>O188*H188</f>
        <v>0</v>
      </c>
      <c r="Q188" s="122">
        <v>0</v>
      </c>
      <c r="R188" s="122">
        <f>Q188*H188</f>
        <v>0</v>
      </c>
      <c r="S188" s="122">
        <v>0</v>
      </c>
      <c r="T188" s="123">
        <f>S188*H188</f>
        <v>0</v>
      </c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R188" s="314" t="s">
        <v>235</v>
      </c>
      <c r="AT188" s="314" t="s">
        <v>135</v>
      </c>
      <c r="AU188" s="314" t="s">
        <v>82</v>
      </c>
      <c r="AY188" s="280" t="s">
        <v>132</v>
      </c>
      <c r="BE188" s="315">
        <f>IF(N188="základní",J188,0)</f>
        <v>0</v>
      </c>
      <c r="BF188" s="315">
        <f>IF(N188="snížená",J188,0)</f>
        <v>0</v>
      </c>
      <c r="BG188" s="315">
        <f>IF(N188="zákl. přenesená",J188,0)</f>
        <v>0</v>
      </c>
      <c r="BH188" s="315">
        <f>IF(N188="sníž. přenesená",J188,0)</f>
        <v>0</v>
      </c>
      <c r="BI188" s="315">
        <f>IF(N188="nulová",J188,0)</f>
        <v>0</v>
      </c>
      <c r="BJ188" s="280" t="s">
        <v>80</v>
      </c>
      <c r="BK188" s="315">
        <f>ROUND(I188*H188,2)</f>
        <v>0</v>
      </c>
      <c r="BL188" s="280" t="s">
        <v>235</v>
      </c>
      <c r="BM188" s="314" t="s">
        <v>272</v>
      </c>
    </row>
    <row r="189" spans="1:65" s="283" customFormat="1" ht="29.25">
      <c r="A189" s="23"/>
      <c r="B189" s="22"/>
      <c r="C189" s="23"/>
      <c r="D189" s="131" t="s">
        <v>273</v>
      </c>
      <c r="E189" s="23"/>
      <c r="F189" s="156" t="s">
        <v>730</v>
      </c>
      <c r="G189" s="23"/>
      <c r="H189" s="23"/>
      <c r="I189" s="126"/>
      <c r="J189" s="23"/>
      <c r="K189" s="23"/>
      <c r="L189" s="22"/>
      <c r="M189" s="127"/>
      <c r="N189" s="128"/>
      <c r="O189" s="45"/>
      <c r="P189" s="45"/>
      <c r="Q189" s="45"/>
      <c r="R189" s="45"/>
      <c r="S189" s="45"/>
      <c r="T189" s="46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T189" s="280" t="s">
        <v>273</v>
      </c>
      <c r="AU189" s="280" t="s">
        <v>82</v>
      </c>
    </row>
    <row r="190" spans="1:65" s="139" customFormat="1">
      <c r="B190" s="138"/>
      <c r="D190" s="131" t="s">
        <v>144</v>
      </c>
      <c r="E190" s="140" t="s">
        <v>21</v>
      </c>
      <c r="F190" s="141" t="s">
        <v>214</v>
      </c>
      <c r="H190" s="142">
        <v>1</v>
      </c>
      <c r="I190" s="143"/>
      <c r="L190" s="138"/>
      <c r="M190" s="144"/>
      <c r="N190" s="145"/>
      <c r="O190" s="145"/>
      <c r="P190" s="145"/>
      <c r="Q190" s="145"/>
      <c r="R190" s="145"/>
      <c r="S190" s="145"/>
      <c r="T190" s="146"/>
      <c r="AT190" s="140" t="s">
        <v>144</v>
      </c>
      <c r="AU190" s="140" t="s">
        <v>82</v>
      </c>
      <c r="AV190" s="139" t="s">
        <v>82</v>
      </c>
      <c r="AW190" s="139" t="s">
        <v>34</v>
      </c>
      <c r="AX190" s="139" t="s">
        <v>73</v>
      </c>
      <c r="AY190" s="140" t="s">
        <v>132</v>
      </c>
    </row>
    <row r="191" spans="1:65" s="148" customFormat="1">
      <c r="B191" s="147"/>
      <c r="D191" s="131" t="s">
        <v>144</v>
      </c>
      <c r="E191" s="149" t="s">
        <v>21</v>
      </c>
      <c r="F191" s="150" t="s">
        <v>148</v>
      </c>
      <c r="H191" s="151">
        <v>1</v>
      </c>
      <c r="I191" s="152"/>
      <c r="L191" s="147"/>
      <c r="M191" s="153"/>
      <c r="N191" s="154"/>
      <c r="O191" s="154"/>
      <c r="P191" s="154"/>
      <c r="Q191" s="154"/>
      <c r="R191" s="154"/>
      <c r="S191" s="154"/>
      <c r="T191" s="155"/>
      <c r="AT191" s="149" t="s">
        <v>144</v>
      </c>
      <c r="AU191" s="149" t="s">
        <v>82</v>
      </c>
      <c r="AV191" s="148" t="s">
        <v>140</v>
      </c>
      <c r="AW191" s="148" t="s">
        <v>34</v>
      </c>
      <c r="AX191" s="148" t="s">
        <v>80</v>
      </c>
      <c r="AY191" s="149" t="s">
        <v>132</v>
      </c>
    </row>
    <row r="192" spans="1:65" s="283" customFormat="1" ht="21.75" customHeight="1">
      <c r="A192" s="23"/>
      <c r="B192" s="22"/>
      <c r="C192" s="114" t="s">
        <v>274</v>
      </c>
      <c r="D192" s="114" t="s">
        <v>135</v>
      </c>
      <c r="E192" s="115" t="s">
        <v>275</v>
      </c>
      <c r="F192" s="116" t="s">
        <v>276</v>
      </c>
      <c r="G192" s="117" t="s">
        <v>277</v>
      </c>
      <c r="H192" s="118">
        <v>1</v>
      </c>
      <c r="I192" s="119"/>
      <c r="J192" s="120">
        <f>ROUND(I192*H192,2)</f>
        <v>0</v>
      </c>
      <c r="K192" s="116" t="s">
        <v>21</v>
      </c>
      <c r="L192" s="22"/>
      <c r="M192" s="313" t="s">
        <v>21</v>
      </c>
      <c r="N192" s="121" t="s">
        <v>44</v>
      </c>
      <c r="O192" s="45"/>
      <c r="P192" s="122">
        <f>O192*H192</f>
        <v>0</v>
      </c>
      <c r="Q192" s="122">
        <v>5.0000000000000002E-5</v>
      </c>
      <c r="R192" s="122">
        <f>Q192*H192</f>
        <v>5.0000000000000002E-5</v>
      </c>
      <c r="S192" s="122">
        <v>2.5000000000000001E-2</v>
      </c>
      <c r="T192" s="123">
        <f>S192*H192</f>
        <v>2.5000000000000001E-2</v>
      </c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R192" s="314" t="s">
        <v>235</v>
      </c>
      <c r="AT192" s="314" t="s">
        <v>135</v>
      </c>
      <c r="AU192" s="314" t="s">
        <v>82</v>
      </c>
      <c r="AY192" s="280" t="s">
        <v>132</v>
      </c>
      <c r="BE192" s="315">
        <f>IF(N192="základní",J192,0)</f>
        <v>0</v>
      </c>
      <c r="BF192" s="315">
        <f>IF(N192="snížená",J192,0)</f>
        <v>0</v>
      </c>
      <c r="BG192" s="315">
        <f>IF(N192="zákl. přenesená",J192,0)</f>
        <v>0</v>
      </c>
      <c r="BH192" s="315">
        <f>IF(N192="sníž. přenesená",J192,0)</f>
        <v>0</v>
      </c>
      <c r="BI192" s="315">
        <f>IF(N192="nulová",J192,0)</f>
        <v>0</v>
      </c>
      <c r="BJ192" s="280" t="s">
        <v>80</v>
      </c>
      <c r="BK192" s="315">
        <f>ROUND(I192*H192,2)</f>
        <v>0</v>
      </c>
      <c r="BL192" s="280" t="s">
        <v>235</v>
      </c>
      <c r="BM192" s="314" t="s">
        <v>278</v>
      </c>
    </row>
    <row r="193" spans="1:65" s="139" customFormat="1">
      <c r="B193" s="138"/>
      <c r="D193" s="131" t="s">
        <v>144</v>
      </c>
      <c r="E193" s="140" t="s">
        <v>21</v>
      </c>
      <c r="F193" s="141" t="s">
        <v>214</v>
      </c>
      <c r="H193" s="142">
        <v>1</v>
      </c>
      <c r="I193" s="143"/>
      <c r="L193" s="138"/>
      <c r="M193" s="144"/>
      <c r="N193" s="145"/>
      <c r="O193" s="145"/>
      <c r="P193" s="145"/>
      <c r="Q193" s="145"/>
      <c r="R193" s="145"/>
      <c r="S193" s="145"/>
      <c r="T193" s="146"/>
      <c r="AT193" s="140" t="s">
        <v>144</v>
      </c>
      <c r="AU193" s="140" t="s">
        <v>82</v>
      </c>
      <c r="AV193" s="139" t="s">
        <v>82</v>
      </c>
      <c r="AW193" s="139" t="s">
        <v>34</v>
      </c>
      <c r="AX193" s="139" t="s">
        <v>73</v>
      </c>
      <c r="AY193" s="140" t="s">
        <v>132</v>
      </c>
    </row>
    <row r="194" spans="1:65" s="148" customFormat="1">
      <c r="B194" s="147"/>
      <c r="D194" s="131" t="s">
        <v>144</v>
      </c>
      <c r="E194" s="149" t="s">
        <v>21</v>
      </c>
      <c r="F194" s="150" t="s">
        <v>148</v>
      </c>
      <c r="H194" s="151">
        <v>1</v>
      </c>
      <c r="I194" s="152"/>
      <c r="L194" s="147"/>
      <c r="M194" s="153"/>
      <c r="N194" s="154"/>
      <c r="O194" s="154"/>
      <c r="P194" s="154"/>
      <c r="Q194" s="154"/>
      <c r="R194" s="154"/>
      <c r="S194" s="154"/>
      <c r="T194" s="155"/>
      <c r="AT194" s="149" t="s">
        <v>144</v>
      </c>
      <c r="AU194" s="149" t="s">
        <v>82</v>
      </c>
      <c r="AV194" s="148" t="s">
        <v>140</v>
      </c>
      <c r="AW194" s="148" t="s">
        <v>34</v>
      </c>
      <c r="AX194" s="148" t="s">
        <v>80</v>
      </c>
      <c r="AY194" s="149" t="s">
        <v>132</v>
      </c>
    </row>
    <row r="195" spans="1:65" s="283" customFormat="1" ht="16.5" customHeight="1">
      <c r="A195" s="23"/>
      <c r="B195" s="22"/>
      <c r="C195" s="114" t="s">
        <v>279</v>
      </c>
      <c r="D195" s="114" t="s">
        <v>135</v>
      </c>
      <c r="E195" s="115" t="s">
        <v>280</v>
      </c>
      <c r="F195" s="116" t="s">
        <v>281</v>
      </c>
      <c r="G195" s="117" t="s">
        <v>277</v>
      </c>
      <c r="H195" s="118">
        <v>1</v>
      </c>
      <c r="I195" s="119"/>
      <c r="J195" s="120">
        <f>ROUND(I195*H195,2)</f>
        <v>0</v>
      </c>
      <c r="K195" s="116" t="s">
        <v>21</v>
      </c>
      <c r="L195" s="22"/>
      <c r="M195" s="313" t="s">
        <v>21</v>
      </c>
      <c r="N195" s="121" t="s">
        <v>44</v>
      </c>
      <c r="O195" s="45"/>
      <c r="P195" s="122">
        <f>O195*H195</f>
        <v>0</v>
      </c>
      <c r="Q195" s="122">
        <v>0</v>
      </c>
      <c r="R195" s="122">
        <f>Q195*H195</f>
        <v>0</v>
      </c>
      <c r="S195" s="122">
        <v>1.9460000000000002E-2</v>
      </c>
      <c r="T195" s="123">
        <f>S195*H195</f>
        <v>1.9460000000000002E-2</v>
      </c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R195" s="314" t="s">
        <v>235</v>
      </c>
      <c r="AT195" s="314" t="s">
        <v>135</v>
      </c>
      <c r="AU195" s="314" t="s">
        <v>82</v>
      </c>
      <c r="AY195" s="280" t="s">
        <v>132</v>
      </c>
      <c r="BE195" s="315">
        <f>IF(N195="základní",J195,0)</f>
        <v>0</v>
      </c>
      <c r="BF195" s="315">
        <f>IF(N195="snížená",J195,0)</f>
        <v>0</v>
      </c>
      <c r="BG195" s="315">
        <f>IF(N195="zákl. přenesená",J195,0)</f>
        <v>0</v>
      </c>
      <c r="BH195" s="315">
        <f>IF(N195="sníž. přenesená",J195,0)</f>
        <v>0</v>
      </c>
      <c r="BI195" s="315">
        <f>IF(N195="nulová",J195,0)</f>
        <v>0</v>
      </c>
      <c r="BJ195" s="280" t="s">
        <v>80</v>
      </c>
      <c r="BK195" s="315">
        <f>ROUND(I195*H195,2)</f>
        <v>0</v>
      </c>
      <c r="BL195" s="280" t="s">
        <v>235</v>
      </c>
      <c r="BM195" s="314" t="s">
        <v>282</v>
      </c>
    </row>
    <row r="196" spans="1:65" s="139" customFormat="1">
      <c r="B196" s="138"/>
      <c r="D196" s="131" t="s">
        <v>144</v>
      </c>
      <c r="E196" s="140" t="s">
        <v>21</v>
      </c>
      <c r="F196" s="141" t="s">
        <v>214</v>
      </c>
      <c r="H196" s="142">
        <v>1</v>
      </c>
      <c r="I196" s="143"/>
      <c r="L196" s="138"/>
      <c r="M196" s="144"/>
      <c r="N196" s="145"/>
      <c r="O196" s="145"/>
      <c r="P196" s="145"/>
      <c r="Q196" s="145"/>
      <c r="R196" s="145"/>
      <c r="S196" s="145"/>
      <c r="T196" s="146"/>
      <c r="AT196" s="140" t="s">
        <v>144</v>
      </c>
      <c r="AU196" s="140" t="s">
        <v>82</v>
      </c>
      <c r="AV196" s="139" t="s">
        <v>82</v>
      </c>
      <c r="AW196" s="139" t="s">
        <v>34</v>
      </c>
      <c r="AX196" s="139" t="s">
        <v>73</v>
      </c>
      <c r="AY196" s="140" t="s">
        <v>132</v>
      </c>
    </row>
    <row r="197" spans="1:65" s="148" customFormat="1">
      <c r="B197" s="147"/>
      <c r="D197" s="131" t="s">
        <v>144</v>
      </c>
      <c r="E197" s="149" t="s">
        <v>21</v>
      </c>
      <c r="F197" s="150" t="s">
        <v>148</v>
      </c>
      <c r="H197" s="151">
        <v>1</v>
      </c>
      <c r="I197" s="152"/>
      <c r="L197" s="147"/>
      <c r="M197" s="153"/>
      <c r="N197" s="154"/>
      <c r="O197" s="154"/>
      <c r="P197" s="154"/>
      <c r="Q197" s="154"/>
      <c r="R197" s="154"/>
      <c r="S197" s="154"/>
      <c r="T197" s="155"/>
      <c r="AT197" s="149" t="s">
        <v>144</v>
      </c>
      <c r="AU197" s="149" t="s">
        <v>82</v>
      </c>
      <c r="AV197" s="148" t="s">
        <v>140</v>
      </c>
      <c r="AW197" s="148" t="s">
        <v>34</v>
      </c>
      <c r="AX197" s="148" t="s">
        <v>80</v>
      </c>
      <c r="AY197" s="149" t="s">
        <v>132</v>
      </c>
    </row>
    <row r="198" spans="1:65" s="103" customFormat="1" ht="22.9" customHeight="1">
      <c r="B198" s="102"/>
      <c r="D198" s="104" t="s">
        <v>72</v>
      </c>
      <c r="E198" s="112" t="s">
        <v>283</v>
      </c>
      <c r="F198" s="112" t="s">
        <v>284</v>
      </c>
      <c r="I198" s="106"/>
      <c r="J198" s="113">
        <f>BK198</f>
        <v>0</v>
      </c>
      <c r="L198" s="102"/>
      <c r="M198" s="108"/>
      <c r="N198" s="109"/>
      <c r="O198" s="109"/>
      <c r="P198" s="110">
        <f>SUM(P199:P204)</f>
        <v>0</v>
      </c>
      <c r="Q198" s="109"/>
      <c r="R198" s="110">
        <f>SUM(R199:R204)</f>
        <v>0</v>
      </c>
      <c r="S198" s="109"/>
      <c r="T198" s="111">
        <f>SUM(T199:T204)</f>
        <v>0</v>
      </c>
      <c r="AR198" s="104" t="s">
        <v>82</v>
      </c>
      <c r="AT198" s="311" t="s">
        <v>72</v>
      </c>
      <c r="AU198" s="311" t="s">
        <v>80</v>
      </c>
      <c r="AY198" s="104" t="s">
        <v>132</v>
      </c>
      <c r="BK198" s="312">
        <f>SUM(BK199:BK204)</f>
        <v>0</v>
      </c>
    </row>
    <row r="199" spans="1:65" s="283" customFormat="1" ht="24.2" customHeight="1">
      <c r="A199" s="23"/>
      <c r="B199" s="22"/>
      <c r="C199" s="114" t="s">
        <v>285</v>
      </c>
      <c r="D199" s="114" t="s">
        <v>135</v>
      </c>
      <c r="E199" s="115" t="s">
        <v>286</v>
      </c>
      <c r="F199" s="116" t="s">
        <v>731</v>
      </c>
      <c r="G199" s="117" t="s">
        <v>277</v>
      </c>
      <c r="H199" s="118">
        <v>1</v>
      </c>
      <c r="I199" s="119"/>
      <c r="J199" s="120">
        <f>ROUND(I199*H199,2)</f>
        <v>0</v>
      </c>
      <c r="K199" s="116" t="s">
        <v>21</v>
      </c>
      <c r="L199" s="22"/>
      <c r="M199" s="313" t="s">
        <v>21</v>
      </c>
      <c r="N199" s="121" t="s">
        <v>44</v>
      </c>
      <c r="O199" s="45"/>
      <c r="P199" s="122">
        <f>O199*H199</f>
        <v>0</v>
      </c>
      <c r="Q199" s="122">
        <v>0</v>
      </c>
      <c r="R199" s="122">
        <f>Q199*H199</f>
        <v>0</v>
      </c>
      <c r="S199" s="122">
        <v>0</v>
      </c>
      <c r="T199" s="123">
        <f>S199*H199</f>
        <v>0</v>
      </c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R199" s="314" t="s">
        <v>235</v>
      </c>
      <c r="AT199" s="314" t="s">
        <v>135</v>
      </c>
      <c r="AU199" s="314" t="s">
        <v>82</v>
      </c>
      <c r="AY199" s="280" t="s">
        <v>132</v>
      </c>
      <c r="BE199" s="315">
        <f>IF(N199="základní",J199,0)</f>
        <v>0</v>
      </c>
      <c r="BF199" s="315">
        <f>IF(N199="snížená",J199,0)</f>
        <v>0</v>
      </c>
      <c r="BG199" s="315">
        <f>IF(N199="zákl. přenesená",J199,0)</f>
        <v>0</v>
      </c>
      <c r="BH199" s="315">
        <f>IF(N199="sníž. přenesená",J199,0)</f>
        <v>0</v>
      </c>
      <c r="BI199" s="315">
        <f>IF(N199="nulová",J199,0)</f>
        <v>0</v>
      </c>
      <c r="BJ199" s="280" t="s">
        <v>80</v>
      </c>
      <c r="BK199" s="315">
        <f>ROUND(I199*H199,2)</f>
        <v>0</v>
      </c>
      <c r="BL199" s="280" t="s">
        <v>235</v>
      </c>
      <c r="BM199" s="314" t="s">
        <v>287</v>
      </c>
    </row>
    <row r="200" spans="1:65" s="139" customFormat="1">
      <c r="B200" s="138"/>
      <c r="D200" s="131" t="s">
        <v>144</v>
      </c>
      <c r="E200" s="140" t="s">
        <v>21</v>
      </c>
      <c r="F200" s="141" t="s">
        <v>214</v>
      </c>
      <c r="H200" s="142">
        <v>1</v>
      </c>
      <c r="I200" s="143"/>
      <c r="L200" s="138"/>
      <c r="M200" s="144"/>
      <c r="N200" s="145"/>
      <c r="O200" s="145"/>
      <c r="P200" s="145"/>
      <c r="Q200" s="145"/>
      <c r="R200" s="145"/>
      <c r="S200" s="145"/>
      <c r="T200" s="146"/>
      <c r="AT200" s="140" t="s">
        <v>144</v>
      </c>
      <c r="AU200" s="140" t="s">
        <v>82</v>
      </c>
      <c r="AV200" s="139" t="s">
        <v>82</v>
      </c>
      <c r="AW200" s="139" t="s">
        <v>34</v>
      </c>
      <c r="AX200" s="139" t="s">
        <v>73</v>
      </c>
      <c r="AY200" s="140" t="s">
        <v>132</v>
      </c>
    </row>
    <row r="201" spans="1:65" s="148" customFormat="1">
      <c r="B201" s="147"/>
      <c r="D201" s="131" t="s">
        <v>144</v>
      </c>
      <c r="E201" s="149" t="s">
        <v>21</v>
      </c>
      <c r="F201" s="150" t="s">
        <v>148</v>
      </c>
      <c r="H201" s="151">
        <v>1</v>
      </c>
      <c r="I201" s="152"/>
      <c r="L201" s="147"/>
      <c r="M201" s="153"/>
      <c r="N201" s="154"/>
      <c r="O201" s="154"/>
      <c r="P201" s="154"/>
      <c r="Q201" s="154"/>
      <c r="R201" s="154"/>
      <c r="S201" s="154"/>
      <c r="T201" s="155"/>
      <c r="AT201" s="149" t="s">
        <v>144</v>
      </c>
      <c r="AU201" s="149" t="s">
        <v>82</v>
      </c>
      <c r="AV201" s="148" t="s">
        <v>140</v>
      </c>
      <c r="AW201" s="148" t="s">
        <v>34</v>
      </c>
      <c r="AX201" s="148" t="s">
        <v>80</v>
      </c>
      <c r="AY201" s="149" t="s">
        <v>132</v>
      </c>
    </row>
    <row r="202" spans="1:65" s="283" customFormat="1" ht="16.5" customHeight="1">
      <c r="A202" s="23"/>
      <c r="B202" s="22"/>
      <c r="C202" s="114" t="s">
        <v>288</v>
      </c>
      <c r="D202" s="114" t="s">
        <v>135</v>
      </c>
      <c r="E202" s="115" t="s">
        <v>289</v>
      </c>
      <c r="F202" s="116" t="s">
        <v>290</v>
      </c>
      <c r="G202" s="117" t="s">
        <v>277</v>
      </c>
      <c r="H202" s="118">
        <v>1</v>
      </c>
      <c r="I202" s="119"/>
      <c r="J202" s="120">
        <f>ROUND(I202*H202,2)</f>
        <v>0</v>
      </c>
      <c r="K202" s="116" t="s">
        <v>21</v>
      </c>
      <c r="L202" s="22"/>
      <c r="M202" s="313" t="s">
        <v>21</v>
      </c>
      <c r="N202" s="121" t="s">
        <v>44</v>
      </c>
      <c r="O202" s="45"/>
      <c r="P202" s="122">
        <f>O202*H202</f>
        <v>0</v>
      </c>
      <c r="Q202" s="122">
        <v>0</v>
      </c>
      <c r="R202" s="122">
        <f>Q202*H202</f>
        <v>0</v>
      </c>
      <c r="S202" s="122">
        <v>0</v>
      </c>
      <c r="T202" s="123">
        <f>S202*H202</f>
        <v>0</v>
      </c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R202" s="314" t="s">
        <v>235</v>
      </c>
      <c r="AT202" s="314" t="s">
        <v>135</v>
      </c>
      <c r="AU202" s="314" t="s">
        <v>82</v>
      </c>
      <c r="AY202" s="280" t="s">
        <v>132</v>
      </c>
      <c r="BE202" s="315">
        <f>IF(N202="základní",J202,0)</f>
        <v>0</v>
      </c>
      <c r="BF202" s="315">
        <f>IF(N202="snížená",J202,0)</f>
        <v>0</v>
      </c>
      <c r="BG202" s="315">
        <f>IF(N202="zákl. přenesená",J202,0)</f>
        <v>0</v>
      </c>
      <c r="BH202" s="315">
        <f>IF(N202="sníž. přenesená",J202,0)</f>
        <v>0</v>
      </c>
      <c r="BI202" s="315">
        <f>IF(N202="nulová",J202,0)</f>
        <v>0</v>
      </c>
      <c r="BJ202" s="280" t="s">
        <v>80</v>
      </c>
      <c r="BK202" s="315">
        <f>ROUND(I202*H202,2)</f>
        <v>0</v>
      </c>
      <c r="BL202" s="280" t="s">
        <v>235</v>
      </c>
      <c r="BM202" s="314" t="s">
        <v>291</v>
      </c>
    </row>
    <row r="203" spans="1:65" s="139" customFormat="1">
      <c r="B203" s="138"/>
      <c r="D203" s="131" t="s">
        <v>144</v>
      </c>
      <c r="E203" s="140" t="s">
        <v>21</v>
      </c>
      <c r="F203" s="141" t="s">
        <v>214</v>
      </c>
      <c r="H203" s="142">
        <v>1</v>
      </c>
      <c r="I203" s="143"/>
      <c r="L203" s="138"/>
      <c r="M203" s="144"/>
      <c r="N203" s="145"/>
      <c r="O203" s="145"/>
      <c r="P203" s="145"/>
      <c r="Q203" s="145"/>
      <c r="R203" s="145"/>
      <c r="S203" s="145"/>
      <c r="T203" s="146"/>
      <c r="AT203" s="140" t="s">
        <v>144</v>
      </c>
      <c r="AU203" s="140" t="s">
        <v>82</v>
      </c>
      <c r="AV203" s="139" t="s">
        <v>82</v>
      </c>
      <c r="AW203" s="139" t="s">
        <v>34</v>
      </c>
      <c r="AX203" s="139" t="s">
        <v>73</v>
      </c>
      <c r="AY203" s="140" t="s">
        <v>132</v>
      </c>
    </row>
    <row r="204" spans="1:65" s="148" customFormat="1">
      <c r="B204" s="147"/>
      <c r="D204" s="131" t="s">
        <v>144</v>
      </c>
      <c r="E204" s="149" t="s">
        <v>21</v>
      </c>
      <c r="F204" s="150" t="s">
        <v>148</v>
      </c>
      <c r="H204" s="151">
        <v>1</v>
      </c>
      <c r="I204" s="152"/>
      <c r="L204" s="147"/>
      <c r="M204" s="153"/>
      <c r="N204" s="154"/>
      <c r="O204" s="154"/>
      <c r="P204" s="154"/>
      <c r="Q204" s="154"/>
      <c r="R204" s="154"/>
      <c r="S204" s="154"/>
      <c r="T204" s="155"/>
      <c r="AT204" s="149" t="s">
        <v>144</v>
      </c>
      <c r="AU204" s="149" t="s">
        <v>82</v>
      </c>
      <c r="AV204" s="148" t="s">
        <v>140</v>
      </c>
      <c r="AW204" s="148" t="s">
        <v>34</v>
      </c>
      <c r="AX204" s="148" t="s">
        <v>80</v>
      </c>
      <c r="AY204" s="149" t="s">
        <v>132</v>
      </c>
    </row>
    <row r="205" spans="1:65" s="103" customFormat="1" ht="22.9" customHeight="1">
      <c r="B205" s="102"/>
      <c r="D205" s="104" t="s">
        <v>72</v>
      </c>
      <c r="E205" s="112" t="s">
        <v>292</v>
      </c>
      <c r="F205" s="112" t="s">
        <v>293</v>
      </c>
      <c r="I205" s="106"/>
      <c r="J205" s="113">
        <f>BK205</f>
        <v>0</v>
      </c>
      <c r="L205" s="102"/>
      <c r="M205" s="108"/>
      <c r="N205" s="109"/>
      <c r="O205" s="109"/>
      <c r="P205" s="110">
        <f>SUM(P206:P249)</f>
        <v>0</v>
      </c>
      <c r="Q205" s="109"/>
      <c r="R205" s="110">
        <f>SUM(R206:R249)</f>
        <v>0.45840295000000003</v>
      </c>
      <c r="S205" s="109"/>
      <c r="T205" s="111">
        <f>SUM(T206:T249)</f>
        <v>0.10697450999999999</v>
      </c>
      <c r="AR205" s="104" t="s">
        <v>82</v>
      </c>
      <c r="AT205" s="311" t="s">
        <v>72</v>
      </c>
      <c r="AU205" s="311" t="s">
        <v>80</v>
      </c>
      <c r="AY205" s="104" t="s">
        <v>132</v>
      </c>
      <c r="BK205" s="312">
        <f>SUM(BK206:BK249)</f>
        <v>0</v>
      </c>
    </row>
    <row r="206" spans="1:65" s="283" customFormat="1" ht="37.9" customHeight="1">
      <c r="A206" s="23"/>
      <c r="B206" s="22"/>
      <c r="C206" s="114" t="s">
        <v>294</v>
      </c>
      <c r="D206" s="114" t="s">
        <v>135</v>
      </c>
      <c r="E206" s="115" t="s">
        <v>295</v>
      </c>
      <c r="F206" s="116" t="s">
        <v>296</v>
      </c>
      <c r="G206" s="117" t="s">
        <v>138</v>
      </c>
      <c r="H206" s="118">
        <v>5.3550000000000004</v>
      </c>
      <c r="I206" s="119"/>
      <c r="J206" s="120">
        <f>ROUND(I206*H206,2)</f>
        <v>0</v>
      </c>
      <c r="K206" s="116" t="s">
        <v>139</v>
      </c>
      <c r="L206" s="22"/>
      <c r="M206" s="313" t="s">
        <v>21</v>
      </c>
      <c r="N206" s="121" t="s">
        <v>44</v>
      </c>
      <c r="O206" s="45"/>
      <c r="P206" s="122">
        <f>O206*H206</f>
        <v>0</v>
      </c>
      <c r="Q206" s="122">
        <v>4.6969999999999998E-2</v>
      </c>
      <c r="R206" s="122">
        <f>Q206*H206</f>
        <v>0.25152435000000001</v>
      </c>
      <c r="S206" s="122">
        <v>0</v>
      </c>
      <c r="T206" s="123">
        <f>S206*H206</f>
        <v>0</v>
      </c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R206" s="314" t="s">
        <v>235</v>
      </c>
      <c r="AT206" s="314" t="s">
        <v>135</v>
      </c>
      <c r="AU206" s="314" t="s">
        <v>82</v>
      </c>
      <c r="AY206" s="280" t="s">
        <v>132</v>
      </c>
      <c r="BE206" s="315">
        <f>IF(N206="základní",J206,0)</f>
        <v>0</v>
      </c>
      <c r="BF206" s="315">
        <f>IF(N206="snížená",J206,0)</f>
        <v>0</v>
      </c>
      <c r="BG206" s="315">
        <f>IF(N206="zákl. přenesená",J206,0)</f>
        <v>0</v>
      </c>
      <c r="BH206" s="315">
        <f>IF(N206="sníž. přenesená",J206,0)</f>
        <v>0</v>
      </c>
      <c r="BI206" s="315">
        <f>IF(N206="nulová",J206,0)</f>
        <v>0</v>
      </c>
      <c r="BJ206" s="280" t="s">
        <v>80</v>
      </c>
      <c r="BK206" s="315">
        <f>ROUND(I206*H206,2)</f>
        <v>0</v>
      </c>
      <c r="BL206" s="280" t="s">
        <v>235</v>
      </c>
      <c r="BM206" s="314" t="s">
        <v>297</v>
      </c>
    </row>
    <row r="207" spans="1:65" s="283" customFormat="1">
      <c r="A207" s="23"/>
      <c r="B207" s="22"/>
      <c r="C207" s="23"/>
      <c r="D207" s="124" t="s">
        <v>142</v>
      </c>
      <c r="E207" s="23"/>
      <c r="F207" s="125" t="s">
        <v>298</v>
      </c>
      <c r="G207" s="23"/>
      <c r="H207" s="23"/>
      <c r="I207" s="126"/>
      <c r="J207" s="23"/>
      <c r="K207" s="23"/>
      <c r="L207" s="22"/>
      <c r="M207" s="127"/>
      <c r="N207" s="128"/>
      <c r="O207" s="45"/>
      <c r="P207" s="45"/>
      <c r="Q207" s="45"/>
      <c r="R207" s="45"/>
      <c r="S207" s="45"/>
      <c r="T207" s="46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T207" s="280" t="s">
        <v>142</v>
      </c>
      <c r="AU207" s="280" t="s">
        <v>82</v>
      </c>
    </row>
    <row r="208" spans="1:65" s="139" customFormat="1">
      <c r="B208" s="138"/>
      <c r="D208" s="131" t="s">
        <v>144</v>
      </c>
      <c r="E208" s="140" t="s">
        <v>21</v>
      </c>
      <c r="F208" s="141" t="s">
        <v>194</v>
      </c>
      <c r="H208" s="142">
        <v>5.3550000000000004</v>
      </c>
      <c r="I208" s="143"/>
      <c r="L208" s="138"/>
      <c r="M208" s="144"/>
      <c r="N208" s="145"/>
      <c r="O208" s="145"/>
      <c r="P208" s="145"/>
      <c r="Q208" s="145"/>
      <c r="R208" s="145"/>
      <c r="S208" s="145"/>
      <c r="T208" s="146"/>
      <c r="AT208" s="140" t="s">
        <v>144</v>
      </c>
      <c r="AU208" s="140" t="s">
        <v>82</v>
      </c>
      <c r="AV208" s="139" t="s">
        <v>82</v>
      </c>
      <c r="AW208" s="139" t="s">
        <v>34</v>
      </c>
      <c r="AX208" s="139" t="s">
        <v>73</v>
      </c>
      <c r="AY208" s="140" t="s">
        <v>132</v>
      </c>
    </row>
    <row r="209" spans="1:65" s="158" customFormat="1">
      <c r="B209" s="157"/>
      <c r="D209" s="131" t="s">
        <v>144</v>
      </c>
      <c r="E209" s="159" t="s">
        <v>94</v>
      </c>
      <c r="F209" s="160" t="s">
        <v>299</v>
      </c>
      <c r="H209" s="161">
        <v>5.3550000000000004</v>
      </c>
      <c r="I209" s="162"/>
      <c r="L209" s="157"/>
      <c r="M209" s="163"/>
      <c r="N209" s="164"/>
      <c r="O209" s="164"/>
      <c r="P209" s="164"/>
      <c r="Q209" s="164"/>
      <c r="R209" s="164"/>
      <c r="S209" s="164"/>
      <c r="T209" s="165"/>
      <c r="AT209" s="159" t="s">
        <v>144</v>
      </c>
      <c r="AU209" s="159" t="s">
        <v>82</v>
      </c>
      <c r="AV209" s="158" t="s">
        <v>154</v>
      </c>
      <c r="AW209" s="158" t="s">
        <v>34</v>
      </c>
      <c r="AX209" s="158" t="s">
        <v>73</v>
      </c>
      <c r="AY209" s="159" t="s">
        <v>132</v>
      </c>
    </row>
    <row r="210" spans="1:65" s="148" customFormat="1">
      <c r="B210" s="147"/>
      <c r="D210" s="131" t="s">
        <v>144</v>
      </c>
      <c r="E210" s="149" t="s">
        <v>21</v>
      </c>
      <c r="F210" s="150" t="s">
        <v>148</v>
      </c>
      <c r="H210" s="151">
        <v>5.3550000000000004</v>
      </c>
      <c r="I210" s="152"/>
      <c r="L210" s="147"/>
      <c r="M210" s="153"/>
      <c r="N210" s="154"/>
      <c r="O210" s="154"/>
      <c r="P210" s="154"/>
      <c r="Q210" s="154"/>
      <c r="R210" s="154"/>
      <c r="S210" s="154"/>
      <c r="T210" s="155"/>
      <c r="AT210" s="149" t="s">
        <v>144</v>
      </c>
      <c r="AU210" s="149" t="s">
        <v>82</v>
      </c>
      <c r="AV210" s="148" t="s">
        <v>140</v>
      </c>
      <c r="AW210" s="148" t="s">
        <v>34</v>
      </c>
      <c r="AX210" s="148" t="s">
        <v>80</v>
      </c>
      <c r="AY210" s="149" t="s">
        <v>132</v>
      </c>
    </row>
    <row r="211" spans="1:65" s="283" customFormat="1" ht="24.2" customHeight="1">
      <c r="A211" s="23"/>
      <c r="B211" s="22"/>
      <c r="C211" s="114" t="s">
        <v>300</v>
      </c>
      <c r="D211" s="114" t="s">
        <v>135</v>
      </c>
      <c r="E211" s="115" t="s">
        <v>301</v>
      </c>
      <c r="F211" s="116" t="s">
        <v>302</v>
      </c>
      <c r="G211" s="117" t="s">
        <v>138</v>
      </c>
      <c r="H211" s="118">
        <v>5.3550000000000004</v>
      </c>
      <c r="I211" s="119"/>
      <c r="J211" s="120">
        <f>ROUND(I211*H211,2)</f>
        <v>0</v>
      </c>
      <c r="K211" s="116" t="s">
        <v>139</v>
      </c>
      <c r="L211" s="22"/>
      <c r="M211" s="313" t="s">
        <v>21</v>
      </c>
      <c r="N211" s="121" t="s">
        <v>44</v>
      </c>
      <c r="O211" s="45"/>
      <c r="P211" s="122">
        <f>O211*H211</f>
        <v>0</v>
      </c>
      <c r="Q211" s="122">
        <v>2.0000000000000001E-4</v>
      </c>
      <c r="R211" s="122">
        <f>Q211*H211</f>
        <v>1.0710000000000001E-3</v>
      </c>
      <c r="S211" s="122">
        <v>0</v>
      </c>
      <c r="T211" s="123">
        <f>S211*H211</f>
        <v>0</v>
      </c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R211" s="314" t="s">
        <v>235</v>
      </c>
      <c r="AT211" s="314" t="s">
        <v>135</v>
      </c>
      <c r="AU211" s="314" t="s">
        <v>82</v>
      </c>
      <c r="AY211" s="280" t="s">
        <v>132</v>
      </c>
      <c r="BE211" s="315">
        <f>IF(N211="základní",J211,0)</f>
        <v>0</v>
      </c>
      <c r="BF211" s="315">
        <f>IF(N211="snížená",J211,0)</f>
        <v>0</v>
      </c>
      <c r="BG211" s="315">
        <f>IF(N211="zákl. přenesená",J211,0)</f>
        <v>0</v>
      </c>
      <c r="BH211" s="315">
        <f>IF(N211="sníž. přenesená",J211,0)</f>
        <v>0</v>
      </c>
      <c r="BI211" s="315">
        <f>IF(N211="nulová",J211,0)</f>
        <v>0</v>
      </c>
      <c r="BJ211" s="280" t="s">
        <v>80</v>
      </c>
      <c r="BK211" s="315">
        <f>ROUND(I211*H211,2)</f>
        <v>0</v>
      </c>
      <c r="BL211" s="280" t="s">
        <v>235</v>
      </c>
      <c r="BM211" s="314" t="s">
        <v>303</v>
      </c>
    </row>
    <row r="212" spans="1:65" s="283" customFormat="1">
      <c r="A212" s="23"/>
      <c r="B212" s="22"/>
      <c r="C212" s="23"/>
      <c r="D212" s="124" t="s">
        <v>142</v>
      </c>
      <c r="E212" s="23"/>
      <c r="F212" s="125" t="s">
        <v>304</v>
      </c>
      <c r="G212" s="23"/>
      <c r="H212" s="23"/>
      <c r="I212" s="126"/>
      <c r="J212" s="23"/>
      <c r="K212" s="23"/>
      <c r="L212" s="22"/>
      <c r="M212" s="127"/>
      <c r="N212" s="128"/>
      <c r="O212" s="45"/>
      <c r="P212" s="45"/>
      <c r="Q212" s="45"/>
      <c r="R212" s="45"/>
      <c r="S212" s="45"/>
      <c r="T212" s="46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T212" s="280" t="s">
        <v>142</v>
      </c>
      <c r="AU212" s="280" t="s">
        <v>82</v>
      </c>
    </row>
    <row r="213" spans="1:65" s="139" customFormat="1">
      <c r="B213" s="138"/>
      <c r="D213" s="131" t="s">
        <v>144</v>
      </c>
      <c r="E213" s="140" t="s">
        <v>21</v>
      </c>
      <c r="F213" s="141" t="s">
        <v>94</v>
      </c>
      <c r="H213" s="142">
        <v>5.3550000000000004</v>
      </c>
      <c r="I213" s="143"/>
      <c r="L213" s="138"/>
      <c r="M213" s="144"/>
      <c r="N213" s="145"/>
      <c r="O213" s="145"/>
      <c r="P213" s="145"/>
      <c r="Q213" s="145"/>
      <c r="R213" s="145"/>
      <c r="S213" s="145"/>
      <c r="T213" s="146"/>
      <c r="AT213" s="140" t="s">
        <v>144</v>
      </c>
      <c r="AU213" s="140" t="s">
        <v>82</v>
      </c>
      <c r="AV213" s="139" t="s">
        <v>82</v>
      </c>
      <c r="AW213" s="139" t="s">
        <v>34</v>
      </c>
      <c r="AX213" s="139" t="s">
        <v>73</v>
      </c>
      <c r="AY213" s="140" t="s">
        <v>132</v>
      </c>
    </row>
    <row r="214" spans="1:65" s="148" customFormat="1">
      <c r="B214" s="147"/>
      <c r="D214" s="131" t="s">
        <v>144</v>
      </c>
      <c r="E214" s="149" t="s">
        <v>21</v>
      </c>
      <c r="F214" s="150" t="s">
        <v>148</v>
      </c>
      <c r="H214" s="151">
        <v>5.3550000000000004</v>
      </c>
      <c r="I214" s="152"/>
      <c r="L214" s="147"/>
      <c r="M214" s="153"/>
      <c r="N214" s="154"/>
      <c r="O214" s="154"/>
      <c r="P214" s="154"/>
      <c r="Q214" s="154"/>
      <c r="R214" s="154"/>
      <c r="S214" s="154"/>
      <c r="T214" s="155"/>
      <c r="AT214" s="149" t="s">
        <v>144</v>
      </c>
      <c r="AU214" s="149" t="s">
        <v>82</v>
      </c>
      <c r="AV214" s="148" t="s">
        <v>140</v>
      </c>
      <c r="AW214" s="148" t="s">
        <v>34</v>
      </c>
      <c r="AX214" s="148" t="s">
        <v>80</v>
      </c>
      <c r="AY214" s="149" t="s">
        <v>132</v>
      </c>
    </row>
    <row r="215" spans="1:65" s="283" customFormat="1" ht="37.9" customHeight="1">
      <c r="A215" s="23"/>
      <c r="B215" s="22"/>
      <c r="C215" s="114" t="s">
        <v>305</v>
      </c>
      <c r="D215" s="114" t="s">
        <v>135</v>
      </c>
      <c r="E215" s="115" t="s">
        <v>306</v>
      </c>
      <c r="F215" s="116" t="s">
        <v>307</v>
      </c>
      <c r="G215" s="117" t="s">
        <v>138</v>
      </c>
      <c r="H215" s="118">
        <v>5.3550000000000004</v>
      </c>
      <c r="I215" s="119"/>
      <c r="J215" s="120">
        <f>ROUND(I215*H215,2)</f>
        <v>0</v>
      </c>
      <c r="K215" s="116" t="s">
        <v>139</v>
      </c>
      <c r="L215" s="22"/>
      <c r="M215" s="313" t="s">
        <v>21</v>
      </c>
      <c r="N215" s="121" t="s">
        <v>44</v>
      </c>
      <c r="O215" s="45"/>
      <c r="P215" s="122">
        <f>O215*H215</f>
        <v>0</v>
      </c>
      <c r="Q215" s="122">
        <v>2.964E-2</v>
      </c>
      <c r="R215" s="122">
        <f>Q215*H215</f>
        <v>0.15872220000000001</v>
      </c>
      <c r="S215" s="122">
        <v>0</v>
      </c>
      <c r="T215" s="123">
        <f>S215*H215</f>
        <v>0</v>
      </c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R215" s="314" t="s">
        <v>235</v>
      </c>
      <c r="AT215" s="314" t="s">
        <v>135</v>
      </c>
      <c r="AU215" s="314" t="s">
        <v>82</v>
      </c>
      <c r="AY215" s="280" t="s">
        <v>132</v>
      </c>
      <c r="BE215" s="315">
        <f>IF(N215="základní",J215,0)</f>
        <v>0</v>
      </c>
      <c r="BF215" s="315">
        <f>IF(N215="snížená",J215,0)</f>
        <v>0</v>
      </c>
      <c r="BG215" s="315">
        <f>IF(N215="zákl. přenesená",J215,0)</f>
        <v>0</v>
      </c>
      <c r="BH215" s="315">
        <f>IF(N215="sníž. přenesená",J215,0)</f>
        <v>0</v>
      </c>
      <c r="BI215" s="315">
        <f>IF(N215="nulová",J215,0)</f>
        <v>0</v>
      </c>
      <c r="BJ215" s="280" t="s">
        <v>80</v>
      </c>
      <c r="BK215" s="315">
        <f>ROUND(I215*H215,2)</f>
        <v>0</v>
      </c>
      <c r="BL215" s="280" t="s">
        <v>235</v>
      </c>
      <c r="BM215" s="314" t="s">
        <v>308</v>
      </c>
    </row>
    <row r="216" spans="1:65" s="283" customFormat="1">
      <c r="A216" s="23"/>
      <c r="B216" s="22"/>
      <c r="C216" s="23"/>
      <c r="D216" s="124" t="s">
        <v>142</v>
      </c>
      <c r="E216" s="23"/>
      <c r="F216" s="125" t="s">
        <v>309</v>
      </c>
      <c r="G216" s="23"/>
      <c r="H216" s="23"/>
      <c r="I216" s="126"/>
      <c r="J216" s="23"/>
      <c r="K216" s="23"/>
      <c r="L216" s="22"/>
      <c r="M216" s="127"/>
      <c r="N216" s="128"/>
      <c r="O216" s="45"/>
      <c r="P216" s="45"/>
      <c r="Q216" s="45"/>
      <c r="R216" s="45"/>
      <c r="S216" s="45"/>
      <c r="T216" s="46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T216" s="280" t="s">
        <v>142</v>
      </c>
      <c r="AU216" s="280" t="s">
        <v>82</v>
      </c>
    </row>
    <row r="217" spans="1:65" s="139" customFormat="1">
      <c r="B217" s="138"/>
      <c r="D217" s="131" t="s">
        <v>144</v>
      </c>
      <c r="E217" s="140" t="s">
        <v>21</v>
      </c>
      <c r="F217" s="141" t="s">
        <v>194</v>
      </c>
      <c r="H217" s="142">
        <v>5.3550000000000004</v>
      </c>
      <c r="I217" s="143"/>
      <c r="L217" s="138"/>
      <c r="M217" s="144"/>
      <c r="N217" s="145"/>
      <c r="O217" s="145"/>
      <c r="P217" s="145"/>
      <c r="Q217" s="145"/>
      <c r="R217" s="145"/>
      <c r="S217" s="145"/>
      <c r="T217" s="146"/>
      <c r="AT217" s="140" t="s">
        <v>144</v>
      </c>
      <c r="AU217" s="140" t="s">
        <v>82</v>
      </c>
      <c r="AV217" s="139" t="s">
        <v>82</v>
      </c>
      <c r="AW217" s="139" t="s">
        <v>34</v>
      </c>
      <c r="AX217" s="139" t="s">
        <v>73</v>
      </c>
      <c r="AY217" s="140" t="s">
        <v>132</v>
      </c>
    </row>
    <row r="218" spans="1:65" s="158" customFormat="1">
      <c r="B218" s="157"/>
      <c r="D218" s="131" t="s">
        <v>144</v>
      </c>
      <c r="E218" s="159" t="s">
        <v>92</v>
      </c>
      <c r="F218" s="160" t="s">
        <v>299</v>
      </c>
      <c r="H218" s="161">
        <v>5.3550000000000004</v>
      </c>
      <c r="I218" s="162"/>
      <c r="L218" s="157"/>
      <c r="M218" s="163"/>
      <c r="N218" s="164"/>
      <c r="O218" s="164"/>
      <c r="P218" s="164"/>
      <c r="Q218" s="164"/>
      <c r="R218" s="164"/>
      <c r="S218" s="164"/>
      <c r="T218" s="165"/>
      <c r="AT218" s="159" t="s">
        <v>144</v>
      </c>
      <c r="AU218" s="159" t="s">
        <v>82</v>
      </c>
      <c r="AV218" s="158" t="s">
        <v>154</v>
      </c>
      <c r="AW218" s="158" t="s">
        <v>34</v>
      </c>
      <c r="AX218" s="158" t="s">
        <v>73</v>
      </c>
      <c r="AY218" s="159" t="s">
        <v>132</v>
      </c>
    </row>
    <row r="219" spans="1:65" s="148" customFormat="1">
      <c r="B219" s="147"/>
      <c r="D219" s="131" t="s">
        <v>144</v>
      </c>
      <c r="E219" s="149" t="s">
        <v>21</v>
      </c>
      <c r="F219" s="150" t="s">
        <v>148</v>
      </c>
      <c r="H219" s="151">
        <v>5.3550000000000004</v>
      </c>
      <c r="I219" s="152"/>
      <c r="L219" s="147"/>
      <c r="M219" s="153"/>
      <c r="N219" s="154"/>
      <c r="O219" s="154"/>
      <c r="P219" s="154"/>
      <c r="Q219" s="154"/>
      <c r="R219" s="154"/>
      <c r="S219" s="154"/>
      <c r="T219" s="155"/>
      <c r="AT219" s="149" t="s">
        <v>144</v>
      </c>
      <c r="AU219" s="149" t="s">
        <v>82</v>
      </c>
      <c r="AV219" s="148" t="s">
        <v>140</v>
      </c>
      <c r="AW219" s="148" t="s">
        <v>34</v>
      </c>
      <c r="AX219" s="148" t="s">
        <v>80</v>
      </c>
      <c r="AY219" s="149" t="s">
        <v>132</v>
      </c>
    </row>
    <row r="220" spans="1:65" s="283" customFormat="1" ht="24.2" customHeight="1">
      <c r="A220" s="23"/>
      <c r="B220" s="22"/>
      <c r="C220" s="114" t="s">
        <v>310</v>
      </c>
      <c r="D220" s="114" t="s">
        <v>135</v>
      </c>
      <c r="E220" s="115" t="s">
        <v>311</v>
      </c>
      <c r="F220" s="116" t="s">
        <v>312</v>
      </c>
      <c r="G220" s="117" t="s">
        <v>138</v>
      </c>
      <c r="H220" s="118">
        <v>5.3550000000000004</v>
      </c>
      <c r="I220" s="119"/>
      <c r="J220" s="120">
        <f>ROUND(I220*H220,2)</f>
        <v>0</v>
      </c>
      <c r="K220" s="116" t="s">
        <v>139</v>
      </c>
      <c r="L220" s="22"/>
      <c r="M220" s="313" t="s">
        <v>21</v>
      </c>
      <c r="N220" s="121" t="s">
        <v>44</v>
      </c>
      <c r="O220" s="45"/>
      <c r="P220" s="122">
        <f>O220*H220</f>
        <v>0</v>
      </c>
      <c r="Q220" s="122">
        <v>1E-4</v>
      </c>
      <c r="R220" s="122">
        <f>Q220*H220</f>
        <v>5.3550000000000006E-4</v>
      </c>
      <c r="S220" s="122">
        <v>0</v>
      </c>
      <c r="T220" s="123">
        <f>S220*H220</f>
        <v>0</v>
      </c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R220" s="314" t="s">
        <v>235</v>
      </c>
      <c r="AT220" s="314" t="s">
        <v>135</v>
      </c>
      <c r="AU220" s="314" t="s">
        <v>82</v>
      </c>
      <c r="AY220" s="280" t="s">
        <v>132</v>
      </c>
      <c r="BE220" s="315">
        <f>IF(N220="základní",J220,0)</f>
        <v>0</v>
      </c>
      <c r="BF220" s="315">
        <f>IF(N220="snížená",J220,0)</f>
        <v>0</v>
      </c>
      <c r="BG220" s="315">
        <f>IF(N220="zákl. přenesená",J220,0)</f>
        <v>0</v>
      </c>
      <c r="BH220" s="315">
        <f>IF(N220="sníž. přenesená",J220,0)</f>
        <v>0</v>
      </c>
      <c r="BI220" s="315">
        <f>IF(N220="nulová",J220,0)</f>
        <v>0</v>
      </c>
      <c r="BJ220" s="280" t="s">
        <v>80</v>
      </c>
      <c r="BK220" s="315">
        <f>ROUND(I220*H220,2)</f>
        <v>0</v>
      </c>
      <c r="BL220" s="280" t="s">
        <v>235</v>
      </c>
      <c r="BM220" s="314" t="s">
        <v>313</v>
      </c>
    </row>
    <row r="221" spans="1:65" s="283" customFormat="1">
      <c r="A221" s="23"/>
      <c r="B221" s="22"/>
      <c r="C221" s="23"/>
      <c r="D221" s="124" t="s">
        <v>142</v>
      </c>
      <c r="E221" s="23"/>
      <c r="F221" s="125" t="s">
        <v>314</v>
      </c>
      <c r="G221" s="23"/>
      <c r="H221" s="23"/>
      <c r="I221" s="126"/>
      <c r="J221" s="23"/>
      <c r="K221" s="23"/>
      <c r="L221" s="22"/>
      <c r="M221" s="127"/>
      <c r="N221" s="128"/>
      <c r="O221" s="45"/>
      <c r="P221" s="45"/>
      <c r="Q221" s="45"/>
      <c r="R221" s="45"/>
      <c r="S221" s="45"/>
      <c r="T221" s="46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T221" s="280" t="s">
        <v>142</v>
      </c>
      <c r="AU221" s="280" t="s">
        <v>82</v>
      </c>
    </row>
    <row r="222" spans="1:65" s="139" customFormat="1">
      <c r="B222" s="138"/>
      <c r="D222" s="131" t="s">
        <v>144</v>
      </c>
      <c r="E222" s="140" t="s">
        <v>21</v>
      </c>
      <c r="F222" s="141" t="s">
        <v>92</v>
      </c>
      <c r="H222" s="142">
        <v>5.3550000000000004</v>
      </c>
      <c r="I222" s="143"/>
      <c r="L222" s="138"/>
      <c r="M222" s="144"/>
      <c r="N222" s="145"/>
      <c r="O222" s="145"/>
      <c r="P222" s="145"/>
      <c r="Q222" s="145"/>
      <c r="R222" s="145"/>
      <c r="S222" s="145"/>
      <c r="T222" s="146"/>
      <c r="AT222" s="140" t="s">
        <v>144</v>
      </c>
      <c r="AU222" s="140" t="s">
        <v>82</v>
      </c>
      <c r="AV222" s="139" t="s">
        <v>82</v>
      </c>
      <c r="AW222" s="139" t="s">
        <v>34</v>
      </c>
      <c r="AX222" s="139" t="s">
        <v>73</v>
      </c>
      <c r="AY222" s="140" t="s">
        <v>132</v>
      </c>
    </row>
    <row r="223" spans="1:65" s="148" customFormat="1">
      <c r="B223" s="147"/>
      <c r="D223" s="131" t="s">
        <v>144</v>
      </c>
      <c r="E223" s="149" t="s">
        <v>21</v>
      </c>
      <c r="F223" s="150" t="s">
        <v>148</v>
      </c>
      <c r="H223" s="151">
        <v>5.3550000000000004</v>
      </c>
      <c r="I223" s="152"/>
      <c r="L223" s="147"/>
      <c r="M223" s="153"/>
      <c r="N223" s="154"/>
      <c r="O223" s="154"/>
      <c r="P223" s="154"/>
      <c r="Q223" s="154"/>
      <c r="R223" s="154"/>
      <c r="S223" s="154"/>
      <c r="T223" s="155"/>
      <c r="AT223" s="149" t="s">
        <v>144</v>
      </c>
      <c r="AU223" s="149" t="s">
        <v>82</v>
      </c>
      <c r="AV223" s="148" t="s">
        <v>140</v>
      </c>
      <c r="AW223" s="148" t="s">
        <v>34</v>
      </c>
      <c r="AX223" s="148" t="s">
        <v>80</v>
      </c>
      <c r="AY223" s="149" t="s">
        <v>132</v>
      </c>
    </row>
    <row r="224" spans="1:65" s="283" customFormat="1" ht="24.2" customHeight="1">
      <c r="A224" s="23"/>
      <c r="B224" s="22"/>
      <c r="C224" s="114" t="s">
        <v>315</v>
      </c>
      <c r="D224" s="114" t="s">
        <v>135</v>
      </c>
      <c r="E224" s="115" t="s">
        <v>316</v>
      </c>
      <c r="F224" s="116" t="s">
        <v>317</v>
      </c>
      <c r="G224" s="117" t="s">
        <v>138</v>
      </c>
      <c r="H224" s="118">
        <v>2.08</v>
      </c>
      <c r="I224" s="119"/>
      <c r="J224" s="120">
        <f>ROUND(I224*H224,2)</f>
        <v>0</v>
      </c>
      <c r="K224" s="116" t="s">
        <v>139</v>
      </c>
      <c r="L224" s="22"/>
      <c r="M224" s="313" t="s">
        <v>21</v>
      </c>
      <c r="N224" s="121" t="s">
        <v>44</v>
      </c>
      <c r="O224" s="45"/>
      <c r="P224" s="122">
        <f>O224*H224</f>
        <v>0</v>
      </c>
      <c r="Q224" s="122">
        <v>0</v>
      </c>
      <c r="R224" s="122">
        <f>Q224*H224</f>
        <v>0</v>
      </c>
      <c r="S224" s="122">
        <v>1.7250000000000001E-2</v>
      </c>
      <c r="T224" s="123">
        <f>S224*H224</f>
        <v>3.5880000000000002E-2</v>
      </c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R224" s="314" t="s">
        <v>235</v>
      </c>
      <c r="AT224" s="314" t="s">
        <v>135</v>
      </c>
      <c r="AU224" s="314" t="s">
        <v>82</v>
      </c>
      <c r="AY224" s="280" t="s">
        <v>132</v>
      </c>
      <c r="BE224" s="315">
        <f>IF(N224="základní",J224,0)</f>
        <v>0</v>
      </c>
      <c r="BF224" s="315">
        <f>IF(N224="snížená",J224,0)</f>
        <v>0</v>
      </c>
      <c r="BG224" s="315">
        <f>IF(N224="zákl. přenesená",J224,0)</f>
        <v>0</v>
      </c>
      <c r="BH224" s="315">
        <f>IF(N224="sníž. přenesená",J224,0)</f>
        <v>0</v>
      </c>
      <c r="BI224" s="315">
        <f>IF(N224="nulová",J224,0)</f>
        <v>0</v>
      </c>
      <c r="BJ224" s="280" t="s">
        <v>80</v>
      </c>
      <c r="BK224" s="315">
        <f>ROUND(I224*H224,2)</f>
        <v>0</v>
      </c>
      <c r="BL224" s="280" t="s">
        <v>235</v>
      </c>
      <c r="BM224" s="314" t="s">
        <v>318</v>
      </c>
    </row>
    <row r="225" spans="1:65" s="283" customFormat="1">
      <c r="A225" s="23"/>
      <c r="B225" s="22"/>
      <c r="C225" s="23"/>
      <c r="D225" s="124" t="s">
        <v>142</v>
      </c>
      <c r="E225" s="23"/>
      <c r="F225" s="125" t="s">
        <v>319</v>
      </c>
      <c r="G225" s="23"/>
      <c r="H225" s="23"/>
      <c r="I225" s="126"/>
      <c r="J225" s="23"/>
      <c r="K225" s="23"/>
      <c r="L225" s="22"/>
      <c r="M225" s="127"/>
      <c r="N225" s="128"/>
      <c r="O225" s="45"/>
      <c r="P225" s="45"/>
      <c r="Q225" s="45"/>
      <c r="R225" s="45"/>
      <c r="S225" s="45"/>
      <c r="T225" s="46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T225" s="280" t="s">
        <v>142</v>
      </c>
      <c r="AU225" s="280" t="s">
        <v>82</v>
      </c>
    </row>
    <row r="226" spans="1:65" s="139" customFormat="1">
      <c r="B226" s="138"/>
      <c r="D226" s="131" t="s">
        <v>144</v>
      </c>
      <c r="E226" s="140" t="s">
        <v>21</v>
      </c>
      <c r="F226" s="141" t="s">
        <v>320</v>
      </c>
      <c r="H226" s="142">
        <v>2.08</v>
      </c>
      <c r="I226" s="143"/>
      <c r="L226" s="138"/>
      <c r="M226" s="144"/>
      <c r="N226" s="145"/>
      <c r="O226" s="145"/>
      <c r="P226" s="145"/>
      <c r="Q226" s="145"/>
      <c r="R226" s="145"/>
      <c r="S226" s="145"/>
      <c r="T226" s="146"/>
      <c r="AT226" s="140" t="s">
        <v>144</v>
      </c>
      <c r="AU226" s="140" t="s">
        <v>82</v>
      </c>
      <c r="AV226" s="139" t="s">
        <v>82</v>
      </c>
      <c r="AW226" s="139" t="s">
        <v>34</v>
      </c>
      <c r="AX226" s="139" t="s">
        <v>73</v>
      </c>
      <c r="AY226" s="140" t="s">
        <v>132</v>
      </c>
    </row>
    <row r="227" spans="1:65" s="148" customFormat="1">
      <c r="B227" s="147"/>
      <c r="D227" s="131" t="s">
        <v>144</v>
      </c>
      <c r="E227" s="149" t="s">
        <v>21</v>
      </c>
      <c r="F227" s="150" t="s">
        <v>148</v>
      </c>
      <c r="H227" s="151">
        <v>2.08</v>
      </c>
      <c r="I227" s="152"/>
      <c r="L227" s="147"/>
      <c r="M227" s="153"/>
      <c r="N227" s="154"/>
      <c r="O227" s="154"/>
      <c r="P227" s="154"/>
      <c r="Q227" s="154"/>
      <c r="R227" s="154"/>
      <c r="S227" s="154"/>
      <c r="T227" s="155"/>
      <c r="AT227" s="149" t="s">
        <v>144</v>
      </c>
      <c r="AU227" s="149" t="s">
        <v>82</v>
      </c>
      <c r="AV227" s="148" t="s">
        <v>140</v>
      </c>
      <c r="AW227" s="148" t="s">
        <v>34</v>
      </c>
      <c r="AX227" s="148" t="s">
        <v>80</v>
      </c>
      <c r="AY227" s="149" t="s">
        <v>132</v>
      </c>
    </row>
    <row r="228" spans="1:65" s="283" customFormat="1" ht="24.2" customHeight="1">
      <c r="A228" s="23"/>
      <c r="B228" s="22"/>
      <c r="C228" s="114" t="s">
        <v>321</v>
      </c>
      <c r="D228" s="114" t="s">
        <v>135</v>
      </c>
      <c r="E228" s="115" t="s">
        <v>322</v>
      </c>
      <c r="F228" s="116" t="s">
        <v>323</v>
      </c>
      <c r="G228" s="117" t="s">
        <v>138</v>
      </c>
      <c r="H228" s="118">
        <v>3.137</v>
      </c>
      <c r="I228" s="119"/>
      <c r="J228" s="120">
        <f>ROUND(I228*H228,2)</f>
        <v>0</v>
      </c>
      <c r="K228" s="116" t="s">
        <v>139</v>
      </c>
      <c r="L228" s="22"/>
      <c r="M228" s="313" t="s">
        <v>21</v>
      </c>
      <c r="N228" s="121" t="s">
        <v>44</v>
      </c>
      <c r="O228" s="45"/>
      <c r="P228" s="122">
        <f>O228*H228</f>
        <v>0</v>
      </c>
      <c r="Q228" s="122">
        <v>1.26E-2</v>
      </c>
      <c r="R228" s="122">
        <f>Q228*H228</f>
        <v>3.9526199999999997E-2</v>
      </c>
      <c r="S228" s="122">
        <v>0</v>
      </c>
      <c r="T228" s="123">
        <f>S228*H228</f>
        <v>0</v>
      </c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R228" s="314" t="s">
        <v>235</v>
      </c>
      <c r="AT228" s="314" t="s">
        <v>135</v>
      </c>
      <c r="AU228" s="314" t="s">
        <v>82</v>
      </c>
      <c r="AY228" s="280" t="s">
        <v>132</v>
      </c>
      <c r="BE228" s="315">
        <f>IF(N228="základní",J228,0)</f>
        <v>0</v>
      </c>
      <c r="BF228" s="315">
        <f>IF(N228="snížená",J228,0)</f>
        <v>0</v>
      </c>
      <c r="BG228" s="315">
        <f>IF(N228="zákl. přenesená",J228,0)</f>
        <v>0</v>
      </c>
      <c r="BH228" s="315">
        <f>IF(N228="sníž. přenesená",J228,0)</f>
        <v>0</v>
      </c>
      <c r="BI228" s="315">
        <f>IF(N228="nulová",J228,0)</f>
        <v>0</v>
      </c>
      <c r="BJ228" s="280" t="s">
        <v>80</v>
      </c>
      <c r="BK228" s="315">
        <f>ROUND(I228*H228,2)</f>
        <v>0</v>
      </c>
      <c r="BL228" s="280" t="s">
        <v>235</v>
      </c>
      <c r="BM228" s="314" t="s">
        <v>324</v>
      </c>
    </row>
    <row r="229" spans="1:65" s="283" customFormat="1">
      <c r="A229" s="23"/>
      <c r="B229" s="22"/>
      <c r="C229" s="23"/>
      <c r="D229" s="124" t="s">
        <v>142</v>
      </c>
      <c r="E229" s="23"/>
      <c r="F229" s="125" t="s">
        <v>325</v>
      </c>
      <c r="G229" s="23"/>
      <c r="H229" s="23"/>
      <c r="I229" s="126"/>
      <c r="J229" s="23"/>
      <c r="K229" s="23"/>
      <c r="L229" s="22"/>
      <c r="M229" s="127"/>
      <c r="N229" s="128"/>
      <c r="O229" s="45"/>
      <c r="P229" s="45"/>
      <c r="Q229" s="45"/>
      <c r="R229" s="45"/>
      <c r="S229" s="45"/>
      <c r="T229" s="46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T229" s="280" t="s">
        <v>142</v>
      </c>
      <c r="AU229" s="280" t="s">
        <v>82</v>
      </c>
    </row>
    <row r="230" spans="1:65" s="139" customFormat="1">
      <c r="B230" s="138"/>
      <c r="D230" s="131" t="s">
        <v>144</v>
      </c>
      <c r="E230" s="140" t="s">
        <v>21</v>
      </c>
      <c r="F230" s="141" t="s">
        <v>326</v>
      </c>
      <c r="H230" s="142">
        <v>3.137</v>
      </c>
      <c r="I230" s="143"/>
      <c r="L230" s="138"/>
      <c r="M230" s="144"/>
      <c r="N230" s="145"/>
      <c r="O230" s="145"/>
      <c r="P230" s="145"/>
      <c r="Q230" s="145"/>
      <c r="R230" s="145"/>
      <c r="S230" s="145"/>
      <c r="T230" s="146"/>
      <c r="AT230" s="140" t="s">
        <v>144</v>
      </c>
      <c r="AU230" s="140" t="s">
        <v>82</v>
      </c>
      <c r="AV230" s="139" t="s">
        <v>82</v>
      </c>
      <c r="AW230" s="139" t="s">
        <v>34</v>
      </c>
      <c r="AX230" s="139" t="s">
        <v>73</v>
      </c>
      <c r="AY230" s="140" t="s">
        <v>132</v>
      </c>
    </row>
    <row r="231" spans="1:65" s="158" customFormat="1">
      <c r="B231" s="157"/>
      <c r="D231" s="131" t="s">
        <v>144</v>
      </c>
      <c r="E231" s="159" t="s">
        <v>90</v>
      </c>
      <c r="F231" s="160" t="s">
        <v>299</v>
      </c>
      <c r="H231" s="161">
        <v>3.137</v>
      </c>
      <c r="I231" s="162"/>
      <c r="L231" s="157"/>
      <c r="M231" s="163"/>
      <c r="N231" s="164"/>
      <c r="O231" s="164"/>
      <c r="P231" s="164"/>
      <c r="Q231" s="164"/>
      <c r="R231" s="164"/>
      <c r="S231" s="164"/>
      <c r="T231" s="165"/>
      <c r="AT231" s="159" t="s">
        <v>144</v>
      </c>
      <c r="AU231" s="159" t="s">
        <v>82</v>
      </c>
      <c r="AV231" s="158" t="s">
        <v>154</v>
      </c>
      <c r="AW231" s="158" t="s">
        <v>34</v>
      </c>
      <c r="AX231" s="158" t="s">
        <v>73</v>
      </c>
      <c r="AY231" s="159" t="s">
        <v>132</v>
      </c>
    </row>
    <row r="232" spans="1:65" s="148" customFormat="1">
      <c r="B232" s="147"/>
      <c r="D232" s="131" t="s">
        <v>144</v>
      </c>
      <c r="E232" s="149" t="s">
        <v>21</v>
      </c>
      <c r="F232" s="150" t="s">
        <v>148</v>
      </c>
      <c r="H232" s="151">
        <v>3.137</v>
      </c>
      <c r="I232" s="152"/>
      <c r="L232" s="147"/>
      <c r="M232" s="153"/>
      <c r="N232" s="154"/>
      <c r="O232" s="154"/>
      <c r="P232" s="154"/>
      <c r="Q232" s="154"/>
      <c r="R232" s="154"/>
      <c r="S232" s="154"/>
      <c r="T232" s="155"/>
      <c r="AT232" s="149" t="s">
        <v>144</v>
      </c>
      <c r="AU232" s="149" t="s">
        <v>82</v>
      </c>
      <c r="AV232" s="148" t="s">
        <v>140</v>
      </c>
      <c r="AW232" s="148" t="s">
        <v>34</v>
      </c>
      <c r="AX232" s="148" t="s">
        <v>80</v>
      </c>
      <c r="AY232" s="149" t="s">
        <v>132</v>
      </c>
    </row>
    <row r="233" spans="1:65" s="283" customFormat="1" ht="24.2" customHeight="1">
      <c r="A233" s="23"/>
      <c r="B233" s="22"/>
      <c r="C233" s="114" t="s">
        <v>327</v>
      </c>
      <c r="D233" s="114" t="s">
        <v>135</v>
      </c>
      <c r="E233" s="115" t="s">
        <v>328</v>
      </c>
      <c r="F233" s="116" t="s">
        <v>329</v>
      </c>
      <c r="G233" s="117" t="s">
        <v>138</v>
      </c>
      <c r="H233" s="118">
        <v>3.137</v>
      </c>
      <c r="I233" s="119"/>
      <c r="J233" s="120">
        <f>ROUND(I233*H233,2)</f>
        <v>0</v>
      </c>
      <c r="K233" s="116" t="s">
        <v>139</v>
      </c>
      <c r="L233" s="22"/>
      <c r="M233" s="313" t="s">
        <v>21</v>
      </c>
      <c r="N233" s="121" t="s">
        <v>44</v>
      </c>
      <c r="O233" s="45"/>
      <c r="P233" s="122">
        <f>O233*H233</f>
        <v>0</v>
      </c>
      <c r="Q233" s="122">
        <v>1E-4</v>
      </c>
      <c r="R233" s="122">
        <f>Q233*H233</f>
        <v>3.1370000000000004E-4</v>
      </c>
      <c r="S233" s="122">
        <v>0</v>
      </c>
      <c r="T233" s="123">
        <f>S233*H233</f>
        <v>0</v>
      </c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R233" s="314" t="s">
        <v>235</v>
      </c>
      <c r="AT233" s="314" t="s">
        <v>135</v>
      </c>
      <c r="AU233" s="314" t="s">
        <v>82</v>
      </c>
      <c r="AY233" s="280" t="s">
        <v>132</v>
      </c>
      <c r="BE233" s="315">
        <f>IF(N233="základní",J233,0)</f>
        <v>0</v>
      </c>
      <c r="BF233" s="315">
        <f>IF(N233="snížená",J233,0)</f>
        <v>0</v>
      </c>
      <c r="BG233" s="315">
        <f>IF(N233="zákl. přenesená",J233,0)</f>
        <v>0</v>
      </c>
      <c r="BH233" s="315">
        <f>IF(N233="sníž. přenesená",J233,0)</f>
        <v>0</v>
      </c>
      <c r="BI233" s="315">
        <f>IF(N233="nulová",J233,0)</f>
        <v>0</v>
      </c>
      <c r="BJ233" s="280" t="s">
        <v>80</v>
      </c>
      <c r="BK233" s="315">
        <f>ROUND(I233*H233,2)</f>
        <v>0</v>
      </c>
      <c r="BL233" s="280" t="s">
        <v>235</v>
      </c>
      <c r="BM233" s="314" t="s">
        <v>330</v>
      </c>
    </row>
    <row r="234" spans="1:65" s="283" customFormat="1">
      <c r="A234" s="23"/>
      <c r="B234" s="22"/>
      <c r="C234" s="23"/>
      <c r="D234" s="124" t="s">
        <v>142</v>
      </c>
      <c r="E234" s="23"/>
      <c r="F234" s="125" t="s">
        <v>331</v>
      </c>
      <c r="G234" s="23"/>
      <c r="H234" s="23"/>
      <c r="I234" s="126"/>
      <c r="J234" s="23"/>
      <c r="K234" s="23"/>
      <c r="L234" s="22"/>
      <c r="M234" s="127"/>
      <c r="N234" s="128"/>
      <c r="O234" s="45"/>
      <c r="P234" s="45"/>
      <c r="Q234" s="45"/>
      <c r="R234" s="45"/>
      <c r="S234" s="45"/>
      <c r="T234" s="46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T234" s="280" t="s">
        <v>142</v>
      </c>
      <c r="AU234" s="280" t="s">
        <v>82</v>
      </c>
    </row>
    <row r="235" spans="1:65" s="139" customFormat="1">
      <c r="B235" s="138"/>
      <c r="D235" s="131" t="s">
        <v>144</v>
      </c>
      <c r="E235" s="140" t="s">
        <v>21</v>
      </c>
      <c r="F235" s="141" t="s">
        <v>90</v>
      </c>
      <c r="H235" s="142">
        <v>3.137</v>
      </c>
      <c r="I235" s="143"/>
      <c r="L235" s="138"/>
      <c r="M235" s="144"/>
      <c r="N235" s="145"/>
      <c r="O235" s="145"/>
      <c r="P235" s="145"/>
      <c r="Q235" s="145"/>
      <c r="R235" s="145"/>
      <c r="S235" s="145"/>
      <c r="T235" s="146"/>
      <c r="AT235" s="140" t="s">
        <v>144</v>
      </c>
      <c r="AU235" s="140" t="s">
        <v>82</v>
      </c>
      <c r="AV235" s="139" t="s">
        <v>82</v>
      </c>
      <c r="AW235" s="139" t="s">
        <v>34</v>
      </c>
      <c r="AX235" s="139" t="s">
        <v>73</v>
      </c>
      <c r="AY235" s="140" t="s">
        <v>132</v>
      </c>
    </row>
    <row r="236" spans="1:65" s="148" customFormat="1">
      <c r="B236" s="147"/>
      <c r="D236" s="131" t="s">
        <v>144</v>
      </c>
      <c r="E236" s="149" t="s">
        <v>21</v>
      </c>
      <c r="F236" s="150" t="s">
        <v>148</v>
      </c>
      <c r="H236" s="151">
        <v>3.137</v>
      </c>
      <c r="I236" s="152"/>
      <c r="L236" s="147"/>
      <c r="M236" s="153"/>
      <c r="N236" s="154"/>
      <c r="O236" s="154"/>
      <c r="P236" s="154"/>
      <c r="Q236" s="154"/>
      <c r="R236" s="154"/>
      <c r="S236" s="154"/>
      <c r="T236" s="155"/>
      <c r="AT236" s="149" t="s">
        <v>144</v>
      </c>
      <c r="AU236" s="149" t="s">
        <v>82</v>
      </c>
      <c r="AV236" s="148" t="s">
        <v>140</v>
      </c>
      <c r="AW236" s="148" t="s">
        <v>34</v>
      </c>
      <c r="AX236" s="148" t="s">
        <v>80</v>
      </c>
      <c r="AY236" s="149" t="s">
        <v>132</v>
      </c>
    </row>
    <row r="237" spans="1:65" s="283" customFormat="1" ht="24.2" customHeight="1">
      <c r="A237" s="23"/>
      <c r="B237" s="22"/>
      <c r="C237" s="114" t="s">
        <v>332</v>
      </c>
      <c r="D237" s="114" t="s">
        <v>135</v>
      </c>
      <c r="E237" s="115" t="s">
        <v>333</v>
      </c>
      <c r="F237" s="116" t="s">
        <v>334</v>
      </c>
      <c r="G237" s="117" t="s">
        <v>138</v>
      </c>
      <c r="H237" s="118">
        <v>4.1310000000000002</v>
      </c>
      <c r="I237" s="119"/>
      <c r="J237" s="120">
        <f>ROUND(I237*H237,2)</f>
        <v>0</v>
      </c>
      <c r="K237" s="116" t="s">
        <v>139</v>
      </c>
      <c r="L237" s="22"/>
      <c r="M237" s="313" t="s">
        <v>21</v>
      </c>
      <c r="N237" s="121" t="s">
        <v>44</v>
      </c>
      <c r="O237" s="45"/>
      <c r="P237" s="122">
        <f>O237*H237</f>
        <v>0</v>
      </c>
      <c r="Q237" s="122">
        <v>0</v>
      </c>
      <c r="R237" s="122">
        <f>Q237*H237</f>
        <v>0</v>
      </c>
      <c r="S237" s="122">
        <v>1.721E-2</v>
      </c>
      <c r="T237" s="123">
        <f>S237*H237</f>
        <v>7.109451E-2</v>
      </c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R237" s="314" t="s">
        <v>235</v>
      </c>
      <c r="AT237" s="314" t="s">
        <v>135</v>
      </c>
      <c r="AU237" s="314" t="s">
        <v>82</v>
      </c>
      <c r="AY237" s="280" t="s">
        <v>132</v>
      </c>
      <c r="BE237" s="315">
        <f>IF(N237="základní",J237,0)</f>
        <v>0</v>
      </c>
      <c r="BF237" s="315">
        <f>IF(N237="snížená",J237,0)</f>
        <v>0</v>
      </c>
      <c r="BG237" s="315">
        <f>IF(N237="zákl. přenesená",J237,0)</f>
        <v>0</v>
      </c>
      <c r="BH237" s="315">
        <f>IF(N237="sníž. přenesená",J237,0)</f>
        <v>0</v>
      </c>
      <c r="BI237" s="315">
        <f>IF(N237="nulová",J237,0)</f>
        <v>0</v>
      </c>
      <c r="BJ237" s="280" t="s">
        <v>80</v>
      </c>
      <c r="BK237" s="315">
        <f>ROUND(I237*H237,2)</f>
        <v>0</v>
      </c>
      <c r="BL237" s="280" t="s">
        <v>235</v>
      </c>
      <c r="BM237" s="314" t="s">
        <v>335</v>
      </c>
    </row>
    <row r="238" spans="1:65" s="283" customFormat="1">
      <c r="A238" s="23"/>
      <c r="B238" s="22"/>
      <c r="C238" s="23"/>
      <c r="D238" s="124" t="s">
        <v>142</v>
      </c>
      <c r="E238" s="23"/>
      <c r="F238" s="125" t="s">
        <v>336</v>
      </c>
      <c r="G238" s="23"/>
      <c r="H238" s="23"/>
      <c r="I238" s="126"/>
      <c r="J238" s="23"/>
      <c r="K238" s="23"/>
      <c r="L238" s="22"/>
      <c r="M238" s="127"/>
      <c r="N238" s="128"/>
      <c r="O238" s="45"/>
      <c r="P238" s="45"/>
      <c r="Q238" s="45"/>
      <c r="R238" s="45"/>
      <c r="S238" s="45"/>
      <c r="T238" s="46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T238" s="280" t="s">
        <v>142</v>
      </c>
      <c r="AU238" s="280" t="s">
        <v>82</v>
      </c>
    </row>
    <row r="239" spans="1:65" s="139" customFormat="1">
      <c r="B239" s="138"/>
      <c r="D239" s="131" t="s">
        <v>144</v>
      </c>
      <c r="E239" s="140" t="s">
        <v>21</v>
      </c>
      <c r="F239" s="141" t="s">
        <v>183</v>
      </c>
      <c r="H239" s="142">
        <v>4.1310000000000002</v>
      </c>
      <c r="I239" s="143"/>
      <c r="L239" s="138"/>
      <c r="M239" s="144"/>
      <c r="N239" s="145"/>
      <c r="O239" s="145"/>
      <c r="P239" s="145"/>
      <c r="Q239" s="145"/>
      <c r="R239" s="145"/>
      <c r="S239" s="145"/>
      <c r="T239" s="146"/>
      <c r="AT239" s="140" t="s">
        <v>144</v>
      </c>
      <c r="AU239" s="140" t="s">
        <v>82</v>
      </c>
      <c r="AV239" s="139" t="s">
        <v>82</v>
      </c>
      <c r="AW239" s="139" t="s">
        <v>34</v>
      </c>
      <c r="AX239" s="139" t="s">
        <v>73</v>
      </c>
      <c r="AY239" s="140" t="s">
        <v>132</v>
      </c>
    </row>
    <row r="240" spans="1:65" s="148" customFormat="1">
      <c r="B240" s="147"/>
      <c r="D240" s="131" t="s">
        <v>144</v>
      </c>
      <c r="E240" s="149" t="s">
        <v>21</v>
      </c>
      <c r="F240" s="150" t="s">
        <v>148</v>
      </c>
      <c r="H240" s="151">
        <v>4.1310000000000002</v>
      </c>
      <c r="I240" s="152"/>
      <c r="L240" s="147"/>
      <c r="M240" s="153"/>
      <c r="N240" s="154"/>
      <c r="O240" s="154"/>
      <c r="P240" s="154"/>
      <c r="Q240" s="154"/>
      <c r="R240" s="154"/>
      <c r="S240" s="154"/>
      <c r="T240" s="155"/>
      <c r="AT240" s="149" t="s">
        <v>144</v>
      </c>
      <c r="AU240" s="149" t="s">
        <v>82</v>
      </c>
      <c r="AV240" s="148" t="s">
        <v>140</v>
      </c>
      <c r="AW240" s="148" t="s">
        <v>34</v>
      </c>
      <c r="AX240" s="148" t="s">
        <v>80</v>
      </c>
      <c r="AY240" s="149" t="s">
        <v>132</v>
      </c>
    </row>
    <row r="241" spans="1:65" s="283" customFormat="1" ht="16.5" customHeight="1">
      <c r="A241" s="23"/>
      <c r="B241" s="22"/>
      <c r="C241" s="114" t="s">
        <v>337</v>
      </c>
      <c r="D241" s="114" t="s">
        <v>135</v>
      </c>
      <c r="E241" s="115" t="s">
        <v>338</v>
      </c>
      <c r="F241" s="116" t="s">
        <v>339</v>
      </c>
      <c r="G241" s="117" t="s">
        <v>340</v>
      </c>
      <c r="H241" s="118">
        <v>1</v>
      </c>
      <c r="I241" s="119"/>
      <c r="J241" s="120">
        <f>ROUND(I241*H241,2)</f>
        <v>0</v>
      </c>
      <c r="K241" s="116" t="s">
        <v>139</v>
      </c>
      <c r="L241" s="22"/>
      <c r="M241" s="313" t="s">
        <v>21</v>
      </c>
      <c r="N241" s="121" t="s">
        <v>44</v>
      </c>
      <c r="O241" s="45"/>
      <c r="P241" s="122">
        <f>O241*H241</f>
        <v>0</v>
      </c>
      <c r="Q241" s="122">
        <v>1.0000000000000001E-5</v>
      </c>
      <c r="R241" s="122">
        <f>Q241*H241</f>
        <v>1.0000000000000001E-5</v>
      </c>
      <c r="S241" s="122">
        <v>0</v>
      </c>
      <c r="T241" s="123">
        <f>S241*H241</f>
        <v>0</v>
      </c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R241" s="314" t="s">
        <v>235</v>
      </c>
      <c r="AT241" s="314" t="s">
        <v>135</v>
      </c>
      <c r="AU241" s="314" t="s">
        <v>82</v>
      </c>
      <c r="AY241" s="280" t="s">
        <v>132</v>
      </c>
      <c r="BE241" s="315">
        <f>IF(N241="základní",J241,0)</f>
        <v>0</v>
      </c>
      <c r="BF241" s="315">
        <f>IF(N241="snížená",J241,0)</f>
        <v>0</v>
      </c>
      <c r="BG241" s="315">
        <f>IF(N241="zákl. přenesená",J241,0)</f>
        <v>0</v>
      </c>
      <c r="BH241" s="315">
        <f>IF(N241="sníž. přenesená",J241,0)</f>
        <v>0</v>
      </c>
      <c r="BI241" s="315">
        <f>IF(N241="nulová",J241,0)</f>
        <v>0</v>
      </c>
      <c r="BJ241" s="280" t="s">
        <v>80</v>
      </c>
      <c r="BK241" s="315">
        <f>ROUND(I241*H241,2)</f>
        <v>0</v>
      </c>
      <c r="BL241" s="280" t="s">
        <v>235</v>
      </c>
      <c r="BM241" s="314" t="s">
        <v>341</v>
      </c>
    </row>
    <row r="242" spans="1:65" s="283" customFormat="1">
      <c r="A242" s="23"/>
      <c r="B242" s="22"/>
      <c r="C242" s="23"/>
      <c r="D242" s="124" t="s">
        <v>142</v>
      </c>
      <c r="E242" s="23"/>
      <c r="F242" s="125" t="s">
        <v>342</v>
      </c>
      <c r="G242" s="23"/>
      <c r="H242" s="23"/>
      <c r="I242" s="126"/>
      <c r="J242" s="23"/>
      <c r="K242" s="23"/>
      <c r="L242" s="22"/>
      <c r="M242" s="127"/>
      <c r="N242" s="128"/>
      <c r="O242" s="45"/>
      <c r="P242" s="45"/>
      <c r="Q242" s="45"/>
      <c r="R242" s="45"/>
      <c r="S242" s="45"/>
      <c r="T242" s="46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T242" s="280" t="s">
        <v>142</v>
      </c>
      <c r="AU242" s="280" t="s">
        <v>82</v>
      </c>
    </row>
    <row r="243" spans="1:65" s="139" customFormat="1">
      <c r="B243" s="138"/>
      <c r="D243" s="131" t="s">
        <v>144</v>
      </c>
      <c r="E243" s="140" t="s">
        <v>21</v>
      </c>
      <c r="F243" s="141" t="s">
        <v>214</v>
      </c>
      <c r="H243" s="142">
        <v>1</v>
      </c>
      <c r="I243" s="143"/>
      <c r="L243" s="138"/>
      <c r="M243" s="144"/>
      <c r="N243" s="145"/>
      <c r="O243" s="145"/>
      <c r="P243" s="145"/>
      <c r="Q243" s="145"/>
      <c r="R243" s="145"/>
      <c r="S243" s="145"/>
      <c r="T243" s="146"/>
      <c r="AT243" s="140" t="s">
        <v>144</v>
      </c>
      <c r="AU243" s="140" t="s">
        <v>82</v>
      </c>
      <c r="AV243" s="139" t="s">
        <v>82</v>
      </c>
      <c r="AW243" s="139" t="s">
        <v>34</v>
      </c>
      <c r="AX243" s="139" t="s">
        <v>73</v>
      </c>
      <c r="AY243" s="140" t="s">
        <v>132</v>
      </c>
    </row>
    <row r="244" spans="1:65" s="148" customFormat="1">
      <c r="B244" s="147"/>
      <c r="D244" s="131" t="s">
        <v>144</v>
      </c>
      <c r="E244" s="149" t="s">
        <v>21</v>
      </c>
      <c r="F244" s="150" t="s">
        <v>148</v>
      </c>
      <c r="H244" s="151">
        <v>1</v>
      </c>
      <c r="I244" s="152"/>
      <c r="L244" s="147"/>
      <c r="M244" s="153"/>
      <c r="N244" s="154"/>
      <c r="O244" s="154"/>
      <c r="P244" s="154"/>
      <c r="Q244" s="154"/>
      <c r="R244" s="154"/>
      <c r="S244" s="154"/>
      <c r="T244" s="155"/>
      <c r="AT244" s="149" t="s">
        <v>144</v>
      </c>
      <c r="AU244" s="149" t="s">
        <v>82</v>
      </c>
      <c r="AV244" s="148" t="s">
        <v>140</v>
      </c>
      <c r="AW244" s="148" t="s">
        <v>34</v>
      </c>
      <c r="AX244" s="148" t="s">
        <v>80</v>
      </c>
      <c r="AY244" s="149" t="s">
        <v>132</v>
      </c>
    </row>
    <row r="245" spans="1:65" s="283" customFormat="1" ht="16.5" customHeight="1">
      <c r="A245" s="23"/>
      <c r="B245" s="22"/>
      <c r="C245" s="166" t="s">
        <v>343</v>
      </c>
      <c r="D245" s="166" t="s">
        <v>344</v>
      </c>
      <c r="E245" s="167" t="s">
        <v>345</v>
      </c>
      <c r="F245" s="168" t="s">
        <v>346</v>
      </c>
      <c r="G245" s="169" t="s">
        <v>340</v>
      </c>
      <c r="H245" s="170">
        <v>1</v>
      </c>
      <c r="I245" s="171"/>
      <c r="J245" s="172">
        <f>ROUND(I245*H245,2)</f>
        <v>0</v>
      </c>
      <c r="K245" s="168" t="s">
        <v>139</v>
      </c>
      <c r="L245" s="316"/>
      <c r="M245" s="317" t="s">
        <v>21</v>
      </c>
      <c r="N245" s="173" t="s">
        <v>44</v>
      </c>
      <c r="O245" s="45"/>
      <c r="P245" s="122">
        <f>O245*H245</f>
        <v>0</v>
      </c>
      <c r="Q245" s="122">
        <v>6.7000000000000002E-3</v>
      </c>
      <c r="R245" s="122">
        <f>Q245*H245</f>
        <v>6.7000000000000002E-3</v>
      </c>
      <c r="S245" s="122">
        <v>0</v>
      </c>
      <c r="T245" s="123">
        <f>S245*H245</f>
        <v>0</v>
      </c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R245" s="314" t="s">
        <v>327</v>
      </c>
      <c r="AT245" s="314" t="s">
        <v>344</v>
      </c>
      <c r="AU245" s="314" t="s">
        <v>82</v>
      </c>
      <c r="AY245" s="280" t="s">
        <v>132</v>
      </c>
      <c r="BE245" s="315">
        <f>IF(N245="základní",J245,0)</f>
        <v>0</v>
      </c>
      <c r="BF245" s="315">
        <f>IF(N245="snížená",J245,0)</f>
        <v>0</v>
      </c>
      <c r="BG245" s="315">
        <f>IF(N245="zákl. přenesená",J245,0)</f>
        <v>0</v>
      </c>
      <c r="BH245" s="315">
        <f>IF(N245="sníž. přenesená",J245,0)</f>
        <v>0</v>
      </c>
      <c r="BI245" s="315">
        <f>IF(N245="nulová",J245,0)</f>
        <v>0</v>
      </c>
      <c r="BJ245" s="280" t="s">
        <v>80</v>
      </c>
      <c r="BK245" s="315">
        <f>ROUND(I245*H245,2)</f>
        <v>0</v>
      </c>
      <c r="BL245" s="280" t="s">
        <v>235</v>
      </c>
      <c r="BM245" s="314" t="s">
        <v>347</v>
      </c>
    </row>
    <row r="246" spans="1:65" s="139" customFormat="1">
      <c r="B246" s="138"/>
      <c r="D246" s="131" t="s">
        <v>144</v>
      </c>
      <c r="E246" s="140" t="s">
        <v>21</v>
      </c>
      <c r="F246" s="141" t="s">
        <v>214</v>
      </c>
      <c r="H246" s="142">
        <v>1</v>
      </c>
      <c r="I246" s="143"/>
      <c r="L246" s="138"/>
      <c r="M246" s="144"/>
      <c r="N246" s="145"/>
      <c r="O246" s="145"/>
      <c r="P246" s="145"/>
      <c r="Q246" s="145"/>
      <c r="R246" s="145"/>
      <c r="S246" s="145"/>
      <c r="T246" s="146"/>
      <c r="AT246" s="140" t="s">
        <v>144</v>
      </c>
      <c r="AU246" s="140" t="s">
        <v>82</v>
      </c>
      <c r="AV246" s="139" t="s">
        <v>82</v>
      </c>
      <c r="AW246" s="139" t="s">
        <v>34</v>
      </c>
      <c r="AX246" s="139" t="s">
        <v>73</v>
      </c>
      <c r="AY246" s="140" t="s">
        <v>132</v>
      </c>
    </row>
    <row r="247" spans="1:65" s="148" customFormat="1">
      <c r="B247" s="147"/>
      <c r="D247" s="131" t="s">
        <v>144</v>
      </c>
      <c r="E247" s="149" t="s">
        <v>21</v>
      </c>
      <c r="F247" s="150" t="s">
        <v>148</v>
      </c>
      <c r="H247" s="151">
        <v>1</v>
      </c>
      <c r="I247" s="152"/>
      <c r="L247" s="147"/>
      <c r="M247" s="153"/>
      <c r="N247" s="154"/>
      <c r="O247" s="154"/>
      <c r="P247" s="154"/>
      <c r="Q247" s="154"/>
      <c r="R247" s="154"/>
      <c r="S247" s="154"/>
      <c r="T247" s="155"/>
      <c r="AT247" s="149" t="s">
        <v>144</v>
      </c>
      <c r="AU247" s="149" t="s">
        <v>82</v>
      </c>
      <c r="AV247" s="148" t="s">
        <v>140</v>
      </c>
      <c r="AW247" s="148" t="s">
        <v>34</v>
      </c>
      <c r="AX247" s="148" t="s">
        <v>80</v>
      </c>
      <c r="AY247" s="149" t="s">
        <v>132</v>
      </c>
    </row>
    <row r="248" spans="1:65" s="283" customFormat="1" ht="37.9" customHeight="1">
      <c r="A248" s="23"/>
      <c r="B248" s="22"/>
      <c r="C248" s="114" t="s">
        <v>348</v>
      </c>
      <c r="D248" s="114" t="s">
        <v>135</v>
      </c>
      <c r="E248" s="115" t="s">
        <v>349</v>
      </c>
      <c r="F248" s="116" t="s">
        <v>350</v>
      </c>
      <c r="G248" s="117" t="s">
        <v>226</v>
      </c>
      <c r="H248" s="118">
        <v>0.45800000000000002</v>
      </c>
      <c r="I248" s="119"/>
      <c r="J248" s="120">
        <f>ROUND(I248*H248,2)</f>
        <v>0</v>
      </c>
      <c r="K248" s="116" t="s">
        <v>139</v>
      </c>
      <c r="L248" s="22"/>
      <c r="M248" s="313" t="s">
        <v>21</v>
      </c>
      <c r="N248" s="121" t="s">
        <v>44</v>
      </c>
      <c r="O248" s="45"/>
      <c r="P248" s="122">
        <f>O248*H248</f>
        <v>0</v>
      </c>
      <c r="Q248" s="122">
        <v>0</v>
      </c>
      <c r="R248" s="122">
        <f>Q248*H248</f>
        <v>0</v>
      </c>
      <c r="S248" s="122">
        <v>0</v>
      </c>
      <c r="T248" s="123">
        <f>S248*H248</f>
        <v>0</v>
      </c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R248" s="314" t="s">
        <v>235</v>
      </c>
      <c r="AT248" s="314" t="s">
        <v>135</v>
      </c>
      <c r="AU248" s="314" t="s">
        <v>82</v>
      </c>
      <c r="AY248" s="280" t="s">
        <v>132</v>
      </c>
      <c r="BE248" s="315">
        <f>IF(N248="základní",J248,0)</f>
        <v>0</v>
      </c>
      <c r="BF248" s="315">
        <f>IF(N248="snížená",J248,0)</f>
        <v>0</v>
      </c>
      <c r="BG248" s="315">
        <f>IF(N248="zákl. přenesená",J248,0)</f>
        <v>0</v>
      </c>
      <c r="BH248" s="315">
        <f>IF(N248="sníž. přenesená",J248,0)</f>
        <v>0</v>
      </c>
      <c r="BI248" s="315">
        <f>IF(N248="nulová",J248,0)</f>
        <v>0</v>
      </c>
      <c r="BJ248" s="280" t="s">
        <v>80</v>
      </c>
      <c r="BK248" s="315">
        <f>ROUND(I248*H248,2)</f>
        <v>0</v>
      </c>
      <c r="BL248" s="280" t="s">
        <v>235</v>
      </c>
      <c r="BM248" s="314" t="s">
        <v>351</v>
      </c>
    </row>
    <row r="249" spans="1:65" s="283" customFormat="1">
      <c r="A249" s="23"/>
      <c r="B249" s="22"/>
      <c r="C249" s="23"/>
      <c r="D249" s="124" t="s">
        <v>142</v>
      </c>
      <c r="E249" s="23"/>
      <c r="F249" s="125" t="s">
        <v>352</v>
      </c>
      <c r="G249" s="23"/>
      <c r="H249" s="23"/>
      <c r="I249" s="126"/>
      <c r="J249" s="23"/>
      <c r="K249" s="23"/>
      <c r="L249" s="22"/>
      <c r="M249" s="127"/>
      <c r="N249" s="128"/>
      <c r="O249" s="45"/>
      <c r="P249" s="45"/>
      <c r="Q249" s="45"/>
      <c r="R249" s="45"/>
      <c r="S249" s="45"/>
      <c r="T249" s="46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T249" s="280" t="s">
        <v>142</v>
      </c>
      <c r="AU249" s="280" t="s">
        <v>82</v>
      </c>
    </row>
    <row r="250" spans="1:65" s="103" customFormat="1" ht="22.9" customHeight="1">
      <c r="B250" s="102"/>
      <c r="D250" s="104" t="s">
        <v>72</v>
      </c>
      <c r="E250" s="112" t="s">
        <v>353</v>
      </c>
      <c r="F250" s="112" t="s">
        <v>354</v>
      </c>
      <c r="I250" s="106"/>
      <c r="J250" s="113">
        <f>BK250</f>
        <v>0</v>
      </c>
      <c r="L250" s="102"/>
      <c r="M250" s="108"/>
      <c r="N250" s="109"/>
      <c r="O250" s="109"/>
      <c r="P250" s="110">
        <f>SUM(P251:P263)</f>
        <v>0</v>
      </c>
      <c r="Q250" s="109"/>
      <c r="R250" s="110">
        <f>SUM(R251:R263)</f>
        <v>0.1</v>
      </c>
      <c r="S250" s="109"/>
      <c r="T250" s="111">
        <f>SUM(T251:T263)</f>
        <v>4.8000000000000001E-2</v>
      </c>
      <c r="AR250" s="104" t="s">
        <v>82</v>
      </c>
      <c r="AT250" s="311" t="s">
        <v>72</v>
      </c>
      <c r="AU250" s="311" t="s">
        <v>80</v>
      </c>
      <c r="AY250" s="104" t="s">
        <v>132</v>
      </c>
      <c r="BK250" s="312">
        <f>SUM(BK251:BK263)</f>
        <v>0</v>
      </c>
    </row>
    <row r="251" spans="1:65" s="283" customFormat="1" ht="16.5" customHeight="1">
      <c r="A251" s="23"/>
      <c r="B251" s="22"/>
      <c r="C251" s="114" t="s">
        <v>355</v>
      </c>
      <c r="D251" s="114" t="s">
        <v>135</v>
      </c>
      <c r="E251" s="115" t="s">
        <v>356</v>
      </c>
      <c r="F251" s="116" t="s">
        <v>357</v>
      </c>
      <c r="G251" s="117" t="s">
        <v>340</v>
      </c>
      <c r="H251" s="118">
        <v>2</v>
      </c>
      <c r="I251" s="119"/>
      <c r="J251" s="120">
        <f>ROUND(I251*H251,2)</f>
        <v>0</v>
      </c>
      <c r="K251" s="116" t="s">
        <v>139</v>
      </c>
      <c r="L251" s="22"/>
      <c r="M251" s="313" t="s">
        <v>21</v>
      </c>
      <c r="N251" s="121" t="s">
        <v>44</v>
      </c>
      <c r="O251" s="45"/>
      <c r="P251" s="122">
        <f>O251*H251</f>
        <v>0</v>
      </c>
      <c r="Q251" s="122">
        <v>0</v>
      </c>
      <c r="R251" s="122">
        <f>Q251*H251</f>
        <v>0</v>
      </c>
      <c r="S251" s="122">
        <v>2.4E-2</v>
      </c>
      <c r="T251" s="123">
        <f>S251*H251</f>
        <v>4.8000000000000001E-2</v>
      </c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R251" s="314" t="s">
        <v>235</v>
      </c>
      <c r="AT251" s="314" t="s">
        <v>135</v>
      </c>
      <c r="AU251" s="314" t="s">
        <v>82</v>
      </c>
      <c r="AY251" s="280" t="s">
        <v>132</v>
      </c>
      <c r="BE251" s="315">
        <f>IF(N251="základní",J251,0)</f>
        <v>0</v>
      </c>
      <c r="BF251" s="315">
        <f>IF(N251="snížená",J251,0)</f>
        <v>0</v>
      </c>
      <c r="BG251" s="315">
        <f>IF(N251="zákl. přenesená",J251,0)</f>
        <v>0</v>
      </c>
      <c r="BH251" s="315">
        <f>IF(N251="sníž. přenesená",J251,0)</f>
        <v>0</v>
      </c>
      <c r="BI251" s="315">
        <f>IF(N251="nulová",J251,0)</f>
        <v>0</v>
      </c>
      <c r="BJ251" s="280" t="s">
        <v>80</v>
      </c>
      <c r="BK251" s="315">
        <f>ROUND(I251*H251,2)</f>
        <v>0</v>
      </c>
      <c r="BL251" s="280" t="s">
        <v>235</v>
      </c>
      <c r="BM251" s="314" t="s">
        <v>358</v>
      </c>
    </row>
    <row r="252" spans="1:65" s="283" customFormat="1">
      <c r="A252" s="23"/>
      <c r="B252" s="22"/>
      <c r="C252" s="23"/>
      <c r="D252" s="124" t="s">
        <v>142</v>
      </c>
      <c r="E252" s="23"/>
      <c r="F252" s="125" t="s">
        <v>359</v>
      </c>
      <c r="G252" s="23"/>
      <c r="H252" s="23"/>
      <c r="I252" s="126"/>
      <c r="J252" s="23"/>
      <c r="K252" s="23"/>
      <c r="L252" s="22"/>
      <c r="M252" s="127"/>
      <c r="N252" s="128"/>
      <c r="O252" s="45"/>
      <c r="P252" s="45"/>
      <c r="Q252" s="45"/>
      <c r="R252" s="45"/>
      <c r="S252" s="45"/>
      <c r="T252" s="46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T252" s="280" t="s">
        <v>142</v>
      </c>
      <c r="AU252" s="280" t="s">
        <v>82</v>
      </c>
    </row>
    <row r="253" spans="1:65" s="139" customFormat="1">
      <c r="B253" s="138"/>
      <c r="D253" s="131" t="s">
        <v>144</v>
      </c>
      <c r="E253" s="140" t="s">
        <v>21</v>
      </c>
      <c r="F253" s="141" t="s">
        <v>214</v>
      </c>
      <c r="H253" s="142">
        <v>1</v>
      </c>
      <c r="I253" s="143"/>
      <c r="L253" s="138"/>
      <c r="M253" s="144"/>
      <c r="N253" s="145"/>
      <c r="O253" s="145"/>
      <c r="P253" s="145"/>
      <c r="Q253" s="145"/>
      <c r="R253" s="145"/>
      <c r="S253" s="145"/>
      <c r="T253" s="146"/>
      <c r="AT253" s="140" t="s">
        <v>144</v>
      </c>
      <c r="AU253" s="140" t="s">
        <v>82</v>
      </c>
      <c r="AV253" s="139" t="s">
        <v>82</v>
      </c>
      <c r="AW253" s="139" t="s">
        <v>34</v>
      </c>
      <c r="AX253" s="139" t="s">
        <v>73</v>
      </c>
      <c r="AY253" s="140" t="s">
        <v>132</v>
      </c>
    </row>
    <row r="254" spans="1:65" s="139" customFormat="1">
      <c r="B254" s="138"/>
      <c r="D254" s="131" t="s">
        <v>144</v>
      </c>
      <c r="E254" s="140" t="s">
        <v>21</v>
      </c>
      <c r="F254" s="141" t="s">
        <v>214</v>
      </c>
      <c r="H254" s="142">
        <v>1</v>
      </c>
      <c r="I254" s="143"/>
      <c r="L254" s="138"/>
      <c r="M254" s="144"/>
      <c r="N254" s="145"/>
      <c r="O254" s="145"/>
      <c r="P254" s="145"/>
      <c r="Q254" s="145"/>
      <c r="R254" s="145"/>
      <c r="S254" s="145"/>
      <c r="T254" s="146"/>
      <c r="AT254" s="140" t="s">
        <v>144</v>
      </c>
      <c r="AU254" s="140" t="s">
        <v>82</v>
      </c>
      <c r="AV254" s="139" t="s">
        <v>82</v>
      </c>
      <c r="AW254" s="139" t="s">
        <v>34</v>
      </c>
      <c r="AX254" s="139" t="s">
        <v>73</v>
      </c>
      <c r="AY254" s="140" t="s">
        <v>132</v>
      </c>
    </row>
    <row r="255" spans="1:65" s="148" customFormat="1">
      <c r="B255" s="147"/>
      <c r="D255" s="131" t="s">
        <v>144</v>
      </c>
      <c r="E255" s="149" t="s">
        <v>21</v>
      </c>
      <c r="F255" s="150" t="s">
        <v>148</v>
      </c>
      <c r="H255" s="151">
        <v>2</v>
      </c>
      <c r="I255" s="152"/>
      <c r="L255" s="147"/>
      <c r="M255" s="153"/>
      <c r="N255" s="154"/>
      <c r="O255" s="154"/>
      <c r="P255" s="154"/>
      <c r="Q255" s="154"/>
      <c r="R255" s="154"/>
      <c r="S255" s="154"/>
      <c r="T255" s="155"/>
      <c r="AT255" s="149" t="s">
        <v>144</v>
      </c>
      <c r="AU255" s="149" t="s">
        <v>82</v>
      </c>
      <c r="AV255" s="148" t="s">
        <v>140</v>
      </c>
      <c r="AW255" s="148" t="s">
        <v>34</v>
      </c>
      <c r="AX255" s="148" t="s">
        <v>80</v>
      </c>
      <c r="AY255" s="149" t="s">
        <v>132</v>
      </c>
    </row>
    <row r="256" spans="1:65" s="283" customFormat="1" ht="97.5" customHeight="1">
      <c r="A256" s="23"/>
      <c r="B256" s="22"/>
      <c r="C256" s="114" t="s">
        <v>360</v>
      </c>
      <c r="D256" s="114" t="s">
        <v>135</v>
      </c>
      <c r="E256" s="115" t="s">
        <v>361</v>
      </c>
      <c r="F256" s="372" t="s">
        <v>732</v>
      </c>
      <c r="G256" s="117" t="s">
        <v>340</v>
      </c>
      <c r="H256" s="118">
        <v>1</v>
      </c>
      <c r="I256" s="119"/>
      <c r="J256" s="120">
        <f>ROUND(I256*H256,2)</f>
        <v>0</v>
      </c>
      <c r="K256" s="116" t="s">
        <v>21</v>
      </c>
      <c r="L256" s="22"/>
      <c r="M256" s="313" t="s">
        <v>21</v>
      </c>
      <c r="N256" s="121" t="s">
        <v>44</v>
      </c>
      <c r="O256" s="45"/>
      <c r="P256" s="122">
        <f>O256*H256</f>
        <v>0</v>
      </c>
      <c r="Q256" s="122">
        <v>0.1</v>
      </c>
      <c r="R256" s="122">
        <f>Q256*H256</f>
        <v>0.1</v>
      </c>
      <c r="S256" s="122">
        <v>0</v>
      </c>
      <c r="T256" s="123">
        <f>S256*H256</f>
        <v>0</v>
      </c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R256" s="314" t="s">
        <v>235</v>
      </c>
      <c r="AT256" s="314" t="s">
        <v>135</v>
      </c>
      <c r="AU256" s="314" t="s">
        <v>82</v>
      </c>
      <c r="AY256" s="280" t="s">
        <v>132</v>
      </c>
      <c r="BE256" s="315">
        <f>IF(N256="základní",J256,0)</f>
        <v>0</v>
      </c>
      <c r="BF256" s="315">
        <f>IF(N256="snížená",J256,0)</f>
        <v>0</v>
      </c>
      <c r="BG256" s="315">
        <f>IF(N256="zákl. přenesená",J256,0)</f>
        <v>0</v>
      </c>
      <c r="BH256" s="315">
        <f>IF(N256="sníž. přenesená",J256,0)</f>
        <v>0</v>
      </c>
      <c r="BI256" s="315">
        <f>IF(N256="nulová",J256,0)</f>
        <v>0</v>
      </c>
      <c r="BJ256" s="280" t="s">
        <v>80</v>
      </c>
      <c r="BK256" s="315">
        <f>ROUND(I256*H256,2)</f>
        <v>0</v>
      </c>
      <c r="BL256" s="280" t="s">
        <v>235</v>
      </c>
      <c r="BM256" s="314" t="s">
        <v>362</v>
      </c>
    </row>
    <row r="257" spans="1:65" s="139" customFormat="1">
      <c r="B257" s="138"/>
      <c r="D257" s="131" t="s">
        <v>144</v>
      </c>
      <c r="E257" s="140" t="s">
        <v>21</v>
      </c>
      <c r="F257" s="141" t="s">
        <v>214</v>
      </c>
      <c r="H257" s="142">
        <v>1</v>
      </c>
      <c r="I257" s="143"/>
      <c r="L257" s="138"/>
      <c r="M257" s="144"/>
      <c r="N257" s="145"/>
      <c r="O257" s="145"/>
      <c r="P257" s="145"/>
      <c r="Q257" s="145"/>
      <c r="R257" s="145"/>
      <c r="S257" s="145"/>
      <c r="T257" s="146"/>
      <c r="AT257" s="140" t="s">
        <v>144</v>
      </c>
      <c r="AU257" s="140" t="s">
        <v>82</v>
      </c>
      <c r="AV257" s="139" t="s">
        <v>82</v>
      </c>
      <c r="AW257" s="139" t="s">
        <v>34</v>
      </c>
      <c r="AX257" s="139" t="s">
        <v>73</v>
      </c>
      <c r="AY257" s="140" t="s">
        <v>132</v>
      </c>
    </row>
    <row r="258" spans="1:65" s="148" customFormat="1">
      <c r="B258" s="147"/>
      <c r="D258" s="131" t="s">
        <v>144</v>
      </c>
      <c r="E258" s="149" t="s">
        <v>21</v>
      </c>
      <c r="F258" s="150" t="s">
        <v>148</v>
      </c>
      <c r="H258" s="151">
        <v>1</v>
      </c>
      <c r="I258" s="152"/>
      <c r="L258" s="147"/>
      <c r="M258" s="153"/>
      <c r="N258" s="154"/>
      <c r="O258" s="154"/>
      <c r="P258" s="154"/>
      <c r="Q258" s="154"/>
      <c r="R258" s="154"/>
      <c r="S258" s="154"/>
      <c r="T258" s="155"/>
      <c r="AT258" s="149" t="s">
        <v>144</v>
      </c>
      <c r="AU258" s="149" t="s">
        <v>82</v>
      </c>
      <c r="AV258" s="148" t="s">
        <v>140</v>
      </c>
      <c r="AW258" s="148" t="s">
        <v>34</v>
      </c>
      <c r="AX258" s="148" t="s">
        <v>80</v>
      </c>
      <c r="AY258" s="149" t="s">
        <v>132</v>
      </c>
    </row>
    <row r="259" spans="1:65" s="283" customFormat="1" ht="16.5" customHeight="1">
      <c r="A259" s="23"/>
      <c r="B259" s="22"/>
      <c r="C259" s="114" t="s">
        <v>363</v>
      </c>
      <c r="D259" s="114" t="s">
        <v>135</v>
      </c>
      <c r="E259" s="115" t="s">
        <v>364</v>
      </c>
      <c r="F259" s="116" t="s">
        <v>365</v>
      </c>
      <c r="G259" s="117" t="s">
        <v>212</v>
      </c>
      <c r="H259" s="118">
        <v>1</v>
      </c>
      <c r="I259" s="119"/>
      <c r="J259" s="120">
        <f>ROUND(I259*H259,2)</f>
        <v>0</v>
      </c>
      <c r="K259" s="116" t="s">
        <v>21</v>
      </c>
      <c r="L259" s="22"/>
      <c r="M259" s="313" t="s">
        <v>21</v>
      </c>
      <c r="N259" s="121" t="s">
        <v>44</v>
      </c>
      <c r="O259" s="45"/>
      <c r="P259" s="122">
        <f>O259*H259</f>
        <v>0</v>
      </c>
      <c r="Q259" s="122">
        <v>0</v>
      </c>
      <c r="R259" s="122">
        <f>Q259*H259</f>
        <v>0</v>
      </c>
      <c r="S259" s="122">
        <v>0</v>
      </c>
      <c r="T259" s="123">
        <f>S259*H259</f>
        <v>0</v>
      </c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R259" s="314" t="s">
        <v>235</v>
      </c>
      <c r="AT259" s="314" t="s">
        <v>135</v>
      </c>
      <c r="AU259" s="314" t="s">
        <v>82</v>
      </c>
      <c r="AY259" s="280" t="s">
        <v>132</v>
      </c>
      <c r="BE259" s="315">
        <f>IF(N259="základní",J259,0)</f>
        <v>0</v>
      </c>
      <c r="BF259" s="315">
        <f>IF(N259="snížená",J259,0)</f>
        <v>0</v>
      </c>
      <c r="BG259" s="315">
        <f>IF(N259="zákl. přenesená",J259,0)</f>
        <v>0</v>
      </c>
      <c r="BH259" s="315">
        <f>IF(N259="sníž. přenesená",J259,0)</f>
        <v>0</v>
      </c>
      <c r="BI259" s="315">
        <f>IF(N259="nulová",J259,0)</f>
        <v>0</v>
      </c>
      <c r="BJ259" s="280" t="s">
        <v>80</v>
      </c>
      <c r="BK259" s="315">
        <f>ROUND(I259*H259,2)</f>
        <v>0</v>
      </c>
      <c r="BL259" s="280" t="s">
        <v>235</v>
      </c>
      <c r="BM259" s="314" t="s">
        <v>366</v>
      </c>
    </row>
    <row r="260" spans="1:65" s="139" customFormat="1">
      <c r="B260" s="138"/>
      <c r="D260" s="131" t="s">
        <v>144</v>
      </c>
      <c r="E260" s="140" t="s">
        <v>21</v>
      </c>
      <c r="F260" s="141" t="s">
        <v>214</v>
      </c>
      <c r="H260" s="142">
        <v>1</v>
      </c>
      <c r="I260" s="143"/>
      <c r="L260" s="138"/>
      <c r="M260" s="144"/>
      <c r="N260" s="145"/>
      <c r="O260" s="145"/>
      <c r="P260" s="145"/>
      <c r="Q260" s="145"/>
      <c r="R260" s="145"/>
      <c r="S260" s="145"/>
      <c r="T260" s="146"/>
      <c r="AT260" s="140" t="s">
        <v>144</v>
      </c>
      <c r="AU260" s="140" t="s">
        <v>82</v>
      </c>
      <c r="AV260" s="139" t="s">
        <v>82</v>
      </c>
      <c r="AW260" s="139" t="s">
        <v>34</v>
      </c>
      <c r="AX260" s="139" t="s">
        <v>73</v>
      </c>
      <c r="AY260" s="140" t="s">
        <v>132</v>
      </c>
    </row>
    <row r="261" spans="1:65" s="148" customFormat="1">
      <c r="B261" s="147"/>
      <c r="D261" s="131" t="s">
        <v>144</v>
      </c>
      <c r="E261" s="149" t="s">
        <v>21</v>
      </c>
      <c r="F261" s="150" t="s">
        <v>148</v>
      </c>
      <c r="H261" s="151">
        <v>1</v>
      </c>
      <c r="I261" s="152"/>
      <c r="L261" s="147"/>
      <c r="M261" s="153"/>
      <c r="N261" s="154"/>
      <c r="O261" s="154"/>
      <c r="P261" s="154"/>
      <c r="Q261" s="154"/>
      <c r="R261" s="154"/>
      <c r="S261" s="154"/>
      <c r="T261" s="155"/>
      <c r="AT261" s="149" t="s">
        <v>144</v>
      </c>
      <c r="AU261" s="149" t="s">
        <v>82</v>
      </c>
      <c r="AV261" s="148" t="s">
        <v>140</v>
      </c>
      <c r="AW261" s="148" t="s">
        <v>34</v>
      </c>
      <c r="AX261" s="148" t="s">
        <v>80</v>
      </c>
      <c r="AY261" s="149" t="s">
        <v>132</v>
      </c>
    </row>
    <row r="262" spans="1:65" s="283" customFormat="1" ht="24.2" customHeight="1">
      <c r="A262" s="23"/>
      <c r="B262" s="22"/>
      <c r="C262" s="114" t="s">
        <v>367</v>
      </c>
      <c r="D262" s="114" t="s">
        <v>135</v>
      </c>
      <c r="E262" s="115" t="s">
        <v>368</v>
      </c>
      <c r="F262" s="116" t="s">
        <v>369</v>
      </c>
      <c r="G262" s="117" t="s">
        <v>226</v>
      </c>
      <c r="H262" s="118">
        <v>0.1</v>
      </c>
      <c r="I262" s="119"/>
      <c r="J262" s="120">
        <f>ROUND(I262*H262,2)</f>
        <v>0</v>
      </c>
      <c r="K262" s="116" t="s">
        <v>139</v>
      </c>
      <c r="L262" s="22"/>
      <c r="M262" s="313" t="s">
        <v>21</v>
      </c>
      <c r="N262" s="121" t="s">
        <v>44</v>
      </c>
      <c r="O262" s="45"/>
      <c r="P262" s="122">
        <f>O262*H262</f>
        <v>0</v>
      </c>
      <c r="Q262" s="122">
        <v>0</v>
      </c>
      <c r="R262" s="122">
        <f>Q262*H262</f>
        <v>0</v>
      </c>
      <c r="S262" s="122">
        <v>0</v>
      </c>
      <c r="T262" s="123">
        <f>S262*H262</f>
        <v>0</v>
      </c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R262" s="314" t="s">
        <v>235</v>
      </c>
      <c r="AT262" s="314" t="s">
        <v>135</v>
      </c>
      <c r="AU262" s="314" t="s">
        <v>82</v>
      </c>
      <c r="AY262" s="280" t="s">
        <v>132</v>
      </c>
      <c r="BE262" s="315">
        <f>IF(N262="základní",J262,0)</f>
        <v>0</v>
      </c>
      <c r="BF262" s="315">
        <f>IF(N262="snížená",J262,0)</f>
        <v>0</v>
      </c>
      <c r="BG262" s="315">
        <f>IF(N262="zákl. přenesená",J262,0)</f>
        <v>0</v>
      </c>
      <c r="BH262" s="315">
        <f>IF(N262="sníž. přenesená",J262,0)</f>
        <v>0</v>
      </c>
      <c r="BI262" s="315">
        <f>IF(N262="nulová",J262,0)</f>
        <v>0</v>
      </c>
      <c r="BJ262" s="280" t="s">
        <v>80</v>
      </c>
      <c r="BK262" s="315">
        <f>ROUND(I262*H262,2)</f>
        <v>0</v>
      </c>
      <c r="BL262" s="280" t="s">
        <v>235</v>
      </c>
      <c r="BM262" s="314" t="s">
        <v>370</v>
      </c>
    </row>
    <row r="263" spans="1:65" s="283" customFormat="1">
      <c r="A263" s="23"/>
      <c r="B263" s="22"/>
      <c r="C263" s="23"/>
      <c r="D263" s="124" t="s">
        <v>142</v>
      </c>
      <c r="E263" s="23"/>
      <c r="F263" s="125" t="s">
        <v>371</v>
      </c>
      <c r="G263" s="23"/>
      <c r="H263" s="23"/>
      <c r="I263" s="126"/>
      <c r="J263" s="23"/>
      <c r="K263" s="23"/>
      <c r="L263" s="22"/>
      <c r="M263" s="127"/>
      <c r="N263" s="128"/>
      <c r="O263" s="45"/>
      <c r="P263" s="45"/>
      <c r="Q263" s="45"/>
      <c r="R263" s="45"/>
      <c r="S263" s="45"/>
      <c r="T263" s="46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T263" s="280" t="s">
        <v>142</v>
      </c>
      <c r="AU263" s="280" t="s">
        <v>82</v>
      </c>
    </row>
    <row r="264" spans="1:65" s="103" customFormat="1" ht="22.9" customHeight="1">
      <c r="B264" s="102"/>
      <c r="D264" s="104" t="s">
        <v>72</v>
      </c>
      <c r="E264" s="112" t="s">
        <v>372</v>
      </c>
      <c r="F264" s="112" t="s">
        <v>373</v>
      </c>
      <c r="I264" s="106"/>
      <c r="J264" s="113">
        <f>BK264</f>
        <v>0</v>
      </c>
      <c r="L264" s="102"/>
      <c r="M264" s="108"/>
      <c r="N264" s="109"/>
      <c r="O264" s="109"/>
      <c r="P264" s="110">
        <f>SUM(P265:P288)</f>
        <v>0</v>
      </c>
      <c r="Q264" s="109"/>
      <c r="R264" s="110">
        <f>SUM(R265:R288)</f>
        <v>0</v>
      </c>
      <c r="S264" s="109"/>
      <c r="T264" s="111">
        <f>SUM(T265:T288)</f>
        <v>0</v>
      </c>
      <c r="AR264" s="104" t="s">
        <v>82</v>
      </c>
      <c r="AT264" s="311" t="s">
        <v>72</v>
      </c>
      <c r="AU264" s="311" t="s">
        <v>80</v>
      </c>
      <c r="AY264" s="104" t="s">
        <v>132</v>
      </c>
      <c r="BK264" s="312">
        <f>SUM(BK265:BK288)</f>
        <v>0</v>
      </c>
    </row>
    <row r="265" spans="1:65" s="283" customFormat="1" ht="24.2" customHeight="1">
      <c r="A265" s="23"/>
      <c r="B265" s="22"/>
      <c r="C265" s="114" t="s">
        <v>374</v>
      </c>
      <c r="D265" s="114" t="s">
        <v>135</v>
      </c>
      <c r="E265" s="115" t="s">
        <v>375</v>
      </c>
      <c r="F265" s="116" t="s">
        <v>376</v>
      </c>
      <c r="G265" s="117" t="s">
        <v>340</v>
      </c>
      <c r="H265" s="118">
        <v>1</v>
      </c>
      <c r="I265" s="119"/>
      <c r="J265" s="120">
        <f>ROUND(I265*H265,2)</f>
        <v>0</v>
      </c>
      <c r="K265" s="116" t="s">
        <v>21</v>
      </c>
      <c r="L265" s="22"/>
      <c r="M265" s="313" t="s">
        <v>21</v>
      </c>
      <c r="N265" s="121" t="s">
        <v>44</v>
      </c>
      <c r="O265" s="45"/>
      <c r="P265" s="122">
        <f>O265*H265</f>
        <v>0</v>
      </c>
      <c r="Q265" s="122">
        <v>0</v>
      </c>
      <c r="R265" s="122">
        <f>Q265*H265</f>
        <v>0</v>
      </c>
      <c r="S265" s="122">
        <v>0</v>
      </c>
      <c r="T265" s="123">
        <f>S265*H265</f>
        <v>0</v>
      </c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R265" s="314" t="s">
        <v>235</v>
      </c>
      <c r="AT265" s="314" t="s">
        <v>135</v>
      </c>
      <c r="AU265" s="314" t="s">
        <v>82</v>
      </c>
      <c r="AY265" s="280" t="s">
        <v>132</v>
      </c>
      <c r="BE265" s="315">
        <f>IF(N265="základní",J265,0)</f>
        <v>0</v>
      </c>
      <c r="BF265" s="315">
        <f>IF(N265="snížená",J265,0)</f>
        <v>0</v>
      </c>
      <c r="BG265" s="315">
        <f>IF(N265="zákl. přenesená",J265,0)</f>
        <v>0</v>
      </c>
      <c r="BH265" s="315">
        <f>IF(N265="sníž. přenesená",J265,0)</f>
        <v>0</v>
      </c>
      <c r="BI265" s="315">
        <f>IF(N265="nulová",J265,0)</f>
        <v>0</v>
      </c>
      <c r="BJ265" s="280" t="s">
        <v>80</v>
      </c>
      <c r="BK265" s="315">
        <f>ROUND(I265*H265,2)</f>
        <v>0</v>
      </c>
      <c r="BL265" s="280" t="s">
        <v>235</v>
      </c>
      <c r="BM265" s="314" t="s">
        <v>377</v>
      </c>
    </row>
    <row r="266" spans="1:65" s="139" customFormat="1">
      <c r="B266" s="138"/>
      <c r="D266" s="131" t="s">
        <v>144</v>
      </c>
      <c r="E266" s="140" t="s">
        <v>21</v>
      </c>
      <c r="F266" s="141" t="s">
        <v>214</v>
      </c>
      <c r="H266" s="142">
        <v>1</v>
      </c>
      <c r="I266" s="143"/>
      <c r="L266" s="138"/>
      <c r="M266" s="144"/>
      <c r="N266" s="145"/>
      <c r="O266" s="145"/>
      <c r="P266" s="145"/>
      <c r="Q266" s="145"/>
      <c r="R266" s="145"/>
      <c r="S266" s="145"/>
      <c r="T266" s="146"/>
      <c r="AT266" s="140" t="s">
        <v>144</v>
      </c>
      <c r="AU266" s="140" t="s">
        <v>82</v>
      </c>
      <c r="AV266" s="139" t="s">
        <v>82</v>
      </c>
      <c r="AW266" s="139" t="s">
        <v>34</v>
      </c>
      <c r="AX266" s="139" t="s">
        <v>73</v>
      </c>
      <c r="AY266" s="140" t="s">
        <v>132</v>
      </c>
    </row>
    <row r="267" spans="1:65" s="148" customFormat="1">
      <c r="B267" s="147"/>
      <c r="D267" s="131" t="s">
        <v>144</v>
      </c>
      <c r="E267" s="149" t="s">
        <v>21</v>
      </c>
      <c r="F267" s="150" t="s">
        <v>148</v>
      </c>
      <c r="H267" s="151">
        <v>1</v>
      </c>
      <c r="I267" s="152"/>
      <c r="L267" s="147"/>
      <c r="M267" s="153"/>
      <c r="N267" s="154"/>
      <c r="O267" s="154"/>
      <c r="P267" s="154"/>
      <c r="Q267" s="154"/>
      <c r="R267" s="154"/>
      <c r="S267" s="154"/>
      <c r="T267" s="155"/>
      <c r="AT267" s="149" t="s">
        <v>144</v>
      </c>
      <c r="AU267" s="149" t="s">
        <v>82</v>
      </c>
      <c r="AV267" s="148" t="s">
        <v>140</v>
      </c>
      <c r="AW267" s="148" t="s">
        <v>34</v>
      </c>
      <c r="AX267" s="148" t="s">
        <v>80</v>
      </c>
      <c r="AY267" s="149" t="s">
        <v>132</v>
      </c>
    </row>
    <row r="268" spans="1:65" s="283" customFormat="1" ht="24.2" customHeight="1">
      <c r="A268" s="23"/>
      <c r="B268" s="22"/>
      <c r="C268" s="114" t="s">
        <v>378</v>
      </c>
      <c r="D268" s="114" t="s">
        <v>135</v>
      </c>
      <c r="E268" s="115" t="s">
        <v>379</v>
      </c>
      <c r="F268" s="116" t="s">
        <v>380</v>
      </c>
      <c r="G268" s="117" t="s">
        <v>340</v>
      </c>
      <c r="H268" s="118">
        <v>1</v>
      </c>
      <c r="I268" s="119"/>
      <c r="J268" s="120">
        <f>ROUND(I268*H268,2)</f>
        <v>0</v>
      </c>
      <c r="K268" s="116" t="s">
        <v>21</v>
      </c>
      <c r="L268" s="22"/>
      <c r="M268" s="313" t="s">
        <v>21</v>
      </c>
      <c r="N268" s="121" t="s">
        <v>44</v>
      </c>
      <c r="O268" s="45"/>
      <c r="P268" s="122">
        <f>O268*H268</f>
        <v>0</v>
      </c>
      <c r="Q268" s="122">
        <v>0</v>
      </c>
      <c r="R268" s="122">
        <f>Q268*H268</f>
        <v>0</v>
      </c>
      <c r="S268" s="122">
        <v>0</v>
      </c>
      <c r="T268" s="123">
        <f>S268*H268</f>
        <v>0</v>
      </c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R268" s="314" t="s">
        <v>235</v>
      </c>
      <c r="AT268" s="314" t="s">
        <v>135</v>
      </c>
      <c r="AU268" s="314" t="s">
        <v>82</v>
      </c>
      <c r="AY268" s="280" t="s">
        <v>132</v>
      </c>
      <c r="BE268" s="315">
        <f>IF(N268="základní",J268,0)</f>
        <v>0</v>
      </c>
      <c r="BF268" s="315">
        <f>IF(N268="snížená",J268,0)</f>
        <v>0</v>
      </c>
      <c r="BG268" s="315">
        <f>IF(N268="zákl. přenesená",J268,0)</f>
        <v>0</v>
      </c>
      <c r="BH268" s="315">
        <f>IF(N268="sníž. přenesená",J268,0)</f>
        <v>0</v>
      </c>
      <c r="BI268" s="315">
        <f>IF(N268="nulová",J268,0)</f>
        <v>0</v>
      </c>
      <c r="BJ268" s="280" t="s">
        <v>80</v>
      </c>
      <c r="BK268" s="315">
        <f>ROUND(I268*H268,2)</f>
        <v>0</v>
      </c>
      <c r="BL268" s="280" t="s">
        <v>235</v>
      </c>
      <c r="BM268" s="314" t="s">
        <v>381</v>
      </c>
    </row>
    <row r="269" spans="1:65" s="139" customFormat="1">
      <c r="B269" s="138"/>
      <c r="D269" s="131" t="s">
        <v>144</v>
      </c>
      <c r="E269" s="140" t="s">
        <v>21</v>
      </c>
      <c r="F269" s="141" t="s">
        <v>214</v>
      </c>
      <c r="H269" s="142">
        <v>1</v>
      </c>
      <c r="I269" s="143"/>
      <c r="L269" s="138"/>
      <c r="M269" s="144"/>
      <c r="N269" s="145"/>
      <c r="O269" s="145"/>
      <c r="P269" s="145"/>
      <c r="Q269" s="145"/>
      <c r="R269" s="145"/>
      <c r="S269" s="145"/>
      <c r="T269" s="146"/>
      <c r="AT269" s="140" t="s">
        <v>144</v>
      </c>
      <c r="AU269" s="140" t="s">
        <v>82</v>
      </c>
      <c r="AV269" s="139" t="s">
        <v>82</v>
      </c>
      <c r="AW269" s="139" t="s">
        <v>34</v>
      </c>
      <c r="AX269" s="139" t="s">
        <v>73</v>
      </c>
      <c r="AY269" s="140" t="s">
        <v>132</v>
      </c>
    </row>
    <row r="270" spans="1:65" s="148" customFormat="1">
      <c r="B270" s="147"/>
      <c r="D270" s="131" t="s">
        <v>144</v>
      </c>
      <c r="E270" s="149" t="s">
        <v>21</v>
      </c>
      <c r="F270" s="150" t="s">
        <v>148</v>
      </c>
      <c r="H270" s="151">
        <v>1</v>
      </c>
      <c r="I270" s="152"/>
      <c r="L270" s="147"/>
      <c r="M270" s="153"/>
      <c r="N270" s="154"/>
      <c r="O270" s="154"/>
      <c r="P270" s="154"/>
      <c r="Q270" s="154"/>
      <c r="R270" s="154"/>
      <c r="S270" s="154"/>
      <c r="T270" s="155"/>
      <c r="AT270" s="149" t="s">
        <v>144</v>
      </c>
      <c r="AU270" s="149" t="s">
        <v>82</v>
      </c>
      <c r="AV270" s="148" t="s">
        <v>140</v>
      </c>
      <c r="AW270" s="148" t="s">
        <v>34</v>
      </c>
      <c r="AX270" s="148" t="s">
        <v>80</v>
      </c>
      <c r="AY270" s="149" t="s">
        <v>132</v>
      </c>
    </row>
    <row r="271" spans="1:65" s="283" customFormat="1" ht="24.2" customHeight="1">
      <c r="A271" s="23"/>
      <c r="B271" s="22"/>
      <c r="C271" s="114" t="s">
        <v>382</v>
      </c>
      <c r="D271" s="114" t="s">
        <v>135</v>
      </c>
      <c r="E271" s="115" t="s">
        <v>383</v>
      </c>
      <c r="F271" s="116" t="s">
        <v>384</v>
      </c>
      <c r="G271" s="117" t="s">
        <v>340</v>
      </c>
      <c r="H271" s="118">
        <v>1</v>
      </c>
      <c r="I271" s="119"/>
      <c r="J271" s="120">
        <f>ROUND(I271*H271,2)</f>
        <v>0</v>
      </c>
      <c r="K271" s="116" t="s">
        <v>21</v>
      </c>
      <c r="L271" s="22"/>
      <c r="M271" s="313" t="s">
        <v>21</v>
      </c>
      <c r="N271" s="121" t="s">
        <v>44</v>
      </c>
      <c r="O271" s="45"/>
      <c r="P271" s="122">
        <f>O271*H271</f>
        <v>0</v>
      </c>
      <c r="Q271" s="122">
        <v>0</v>
      </c>
      <c r="R271" s="122">
        <f>Q271*H271</f>
        <v>0</v>
      </c>
      <c r="S271" s="122">
        <v>0</v>
      </c>
      <c r="T271" s="123">
        <f>S271*H271</f>
        <v>0</v>
      </c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R271" s="314" t="s">
        <v>235</v>
      </c>
      <c r="AT271" s="314" t="s">
        <v>135</v>
      </c>
      <c r="AU271" s="314" t="s">
        <v>82</v>
      </c>
      <c r="AY271" s="280" t="s">
        <v>132</v>
      </c>
      <c r="BE271" s="315">
        <f>IF(N271="základní",J271,0)</f>
        <v>0</v>
      </c>
      <c r="BF271" s="315">
        <f>IF(N271="snížená",J271,0)</f>
        <v>0</v>
      </c>
      <c r="BG271" s="315">
        <f>IF(N271="zákl. přenesená",J271,0)</f>
        <v>0</v>
      </c>
      <c r="BH271" s="315">
        <f>IF(N271="sníž. přenesená",J271,0)</f>
        <v>0</v>
      </c>
      <c r="BI271" s="315">
        <f>IF(N271="nulová",J271,0)</f>
        <v>0</v>
      </c>
      <c r="BJ271" s="280" t="s">
        <v>80</v>
      </c>
      <c r="BK271" s="315">
        <f>ROUND(I271*H271,2)</f>
        <v>0</v>
      </c>
      <c r="BL271" s="280" t="s">
        <v>235</v>
      </c>
      <c r="BM271" s="314" t="s">
        <v>385</v>
      </c>
    </row>
    <row r="272" spans="1:65" s="139" customFormat="1">
      <c r="B272" s="138"/>
      <c r="D272" s="131" t="s">
        <v>144</v>
      </c>
      <c r="E272" s="140" t="s">
        <v>21</v>
      </c>
      <c r="F272" s="141" t="s">
        <v>214</v>
      </c>
      <c r="H272" s="142">
        <v>1</v>
      </c>
      <c r="I272" s="143"/>
      <c r="L272" s="138"/>
      <c r="M272" s="144"/>
      <c r="N272" s="145"/>
      <c r="O272" s="145"/>
      <c r="P272" s="145"/>
      <c r="Q272" s="145"/>
      <c r="R272" s="145"/>
      <c r="S272" s="145"/>
      <c r="T272" s="146"/>
      <c r="AT272" s="140" t="s">
        <v>144</v>
      </c>
      <c r="AU272" s="140" t="s">
        <v>82</v>
      </c>
      <c r="AV272" s="139" t="s">
        <v>82</v>
      </c>
      <c r="AW272" s="139" t="s">
        <v>34</v>
      </c>
      <c r="AX272" s="139" t="s">
        <v>73</v>
      </c>
      <c r="AY272" s="140" t="s">
        <v>132</v>
      </c>
    </row>
    <row r="273" spans="1:65" s="148" customFormat="1">
      <c r="B273" s="147"/>
      <c r="D273" s="131" t="s">
        <v>144</v>
      </c>
      <c r="E273" s="149" t="s">
        <v>21</v>
      </c>
      <c r="F273" s="150" t="s">
        <v>148</v>
      </c>
      <c r="H273" s="151">
        <v>1</v>
      </c>
      <c r="I273" s="152"/>
      <c r="L273" s="147"/>
      <c r="M273" s="153"/>
      <c r="N273" s="154"/>
      <c r="O273" s="154"/>
      <c r="P273" s="154"/>
      <c r="Q273" s="154"/>
      <c r="R273" s="154"/>
      <c r="S273" s="154"/>
      <c r="T273" s="155"/>
      <c r="AT273" s="149" t="s">
        <v>144</v>
      </c>
      <c r="AU273" s="149" t="s">
        <v>82</v>
      </c>
      <c r="AV273" s="148" t="s">
        <v>140</v>
      </c>
      <c r="AW273" s="148" t="s">
        <v>34</v>
      </c>
      <c r="AX273" s="148" t="s">
        <v>80</v>
      </c>
      <c r="AY273" s="149" t="s">
        <v>132</v>
      </c>
    </row>
    <row r="274" spans="1:65" s="283" customFormat="1" ht="24.2" customHeight="1">
      <c r="A274" s="23"/>
      <c r="B274" s="22"/>
      <c r="C274" s="114" t="s">
        <v>386</v>
      </c>
      <c r="D274" s="114" t="s">
        <v>135</v>
      </c>
      <c r="E274" s="115" t="s">
        <v>387</v>
      </c>
      <c r="F274" s="116" t="s">
        <v>388</v>
      </c>
      <c r="G274" s="117" t="s">
        <v>340</v>
      </c>
      <c r="H274" s="118">
        <v>1</v>
      </c>
      <c r="I274" s="119"/>
      <c r="J274" s="120">
        <f>ROUND(I274*H274,2)</f>
        <v>0</v>
      </c>
      <c r="K274" s="116" t="s">
        <v>21</v>
      </c>
      <c r="L274" s="22"/>
      <c r="M274" s="313" t="s">
        <v>21</v>
      </c>
      <c r="N274" s="121" t="s">
        <v>44</v>
      </c>
      <c r="O274" s="45"/>
      <c r="P274" s="122">
        <f>O274*H274</f>
        <v>0</v>
      </c>
      <c r="Q274" s="122">
        <v>0</v>
      </c>
      <c r="R274" s="122">
        <f>Q274*H274</f>
        <v>0</v>
      </c>
      <c r="S274" s="122">
        <v>0</v>
      </c>
      <c r="T274" s="123">
        <f>S274*H274</f>
        <v>0</v>
      </c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R274" s="314" t="s">
        <v>235</v>
      </c>
      <c r="AT274" s="314" t="s">
        <v>135</v>
      </c>
      <c r="AU274" s="314" t="s">
        <v>82</v>
      </c>
      <c r="AY274" s="280" t="s">
        <v>132</v>
      </c>
      <c r="BE274" s="315">
        <f>IF(N274="základní",J274,0)</f>
        <v>0</v>
      </c>
      <c r="BF274" s="315">
        <f>IF(N274="snížená",J274,0)</f>
        <v>0</v>
      </c>
      <c r="BG274" s="315">
        <f>IF(N274="zákl. přenesená",J274,0)</f>
        <v>0</v>
      </c>
      <c r="BH274" s="315">
        <f>IF(N274="sníž. přenesená",J274,0)</f>
        <v>0</v>
      </c>
      <c r="BI274" s="315">
        <f>IF(N274="nulová",J274,0)</f>
        <v>0</v>
      </c>
      <c r="BJ274" s="280" t="s">
        <v>80</v>
      </c>
      <c r="BK274" s="315">
        <f>ROUND(I274*H274,2)</f>
        <v>0</v>
      </c>
      <c r="BL274" s="280" t="s">
        <v>235</v>
      </c>
      <c r="BM274" s="314" t="s">
        <v>389</v>
      </c>
    </row>
    <row r="275" spans="1:65" s="139" customFormat="1">
      <c r="B275" s="138"/>
      <c r="D275" s="131" t="s">
        <v>144</v>
      </c>
      <c r="E275" s="140" t="s">
        <v>21</v>
      </c>
      <c r="F275" s="141" t="s">
        <v>214</v>
      </c>
      <c r="H275" s="142">
        <v>1</v>
      </c>
      <c r="I275" s="143"/>
      <c r="L275" s="138"/>
      <c r="M275" s="144"/>
      <c r="N275" s="145"/>
      <c r="O275" s="145"/>
      <c r="P275" s="145"/>
      <c r="Q275" s="145"/>
      <c r="R275" s="145"/>
      <c r="S275" s="145"/>
      <c r="T275" s="146"/>
      <c r="AT275" s="140" t="s">
        <v>144</v>
      </c>
      <c r="AU275" s="140" t="s">
        <v>82</v>
      </c>
      <c r="AV275" s="139" t="s">
        <v>82</v>
      </c>
      <c r="AW275" s="139" t="s">
        <v>34</v>
      </c>
      <c r="AX275" s="139" t="s">
        <v>73</v>
      </c>
      <c r="AY275" s="140" t="s">
        <v>132</v>
      </c>
    </row>
    <row r="276" spans="1:65" s="148" customFormat="1">
      <c r="B276" s="147"/>
      <c r="D276" s="131" t="s">
        <v>144</v>
      </c>
      <c r="E276" s="149" t="s">
        <v>21</v>
      </c>
      <c r="F276" s="150" t="s">
        <v>148</v>
      </c>
      <c r="H276" s="151">
        <v>1</v>
      </c>
      <c r="I276" s="152"/>
      <c r="L276" s="147"/>
      <c r="M276" s="153"/>
      <c r="N276" s="154"/>
      <c r="O276" s="154"/>
      <c r="P276" s="154"/>
      <c r="Q276" s="154"/>
      <c r="R276" s="154"/>
      <c r="S276" s="154"/>
      <c r="T276" s="155"/>
      <c r="AT276" s="149" t="s">
        <v>144</v>
      </c>
      <c r="AU276" s="149" t="s">
        <v>82</v>
      </c>
      <c r="AV276" s="148" t="s">
        <v>140</v>
      </c>
      <c r="AW276" s="148" t="s">
        <v>34</v>
      </c>
      <c r="AX276" s="148" t="s">
        <v>80</v>
      </c>
      <c r="AY276" s="149" t="s">
        <v>132</v>
      </c>
    </row>
    <row r="277" spans="1:65" s="283" customFormat="1" ht="24.2" customHeight="1">
      <c r="A277" s="23"/>
      <c r="B277" s="22"/>
      <c r="C277" s="114" t="s">
        <v>390</v>
      </c>
      <c r="D277" s="114" t="s">
        <v>135</v>
      </c>
      <c r="E277" s="115" t="s">
        <v>391</v>
      </c>
      <c r="F277" s="116" t="s">
        <v>392</v>
      </c>
      <c r="G277" s="117" t="s">
        <v>340</v>
      </c>
      <c r="H277" s="118">
        <v>1</v>
      </c>
      <c r="I277" s="119"/>
      <c r="J277" s="120">
        <f>ROUND(I277*H277,2)</f>
        <v>0</v>
      </c>
      <c r="K277" s="116" t="s">
        <v>21</v>
      </c>
      <c r="L277" s="22"/>
      <c r="M277" s="313" t="s">
        <v>21</v>
      </c>
      <c r="N277" s="121" t="s">
        <v>44</v>
      </c>
      <c r="O277" s="45"/>
      <c r="P277" s="122">
        <f>O277*H277</f>
        <v>0</v>
      </c>
      <c r="Q277" s="122">
        <v>0</v>
      </c>
      <c r="R277" s="122">
        <f>Q277*H277</f>
        <v>0</v>
      </c>
      <c r="S277" s="122">
        <v>0</v>
      </c>
      <c r="T277" s="123">
        <f>S277*H277</f>
        <v>0</v>
      </c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R277" s="314" t="s">
        <v>235</v>
      </c>
      <c r="AT277" s="314" t="s">
        <v>135</v>
      </c>
      <c r="AU277" s="314" t="s">
        <v>82</v>
      </c>
      <c r="AY277" s="280" t="s">
        <v>132</v>
      </c>
      <c r="BE277" s="315">
        <f>IF(N277="základní",J277,0)</f>
        <v>0</v>
      </c>
      <c r="BF277" s="315">
        <f>IF(N277="snížená",J277,0)</f>
        <v>0</v>
      </c>
      <c r="BG277" s="315">
        <f>IF(N277="zákl. přenesená",J277,0)</f>
        <v>0</v>
      </c>
      <c r="BH277" s="315">
        <f>IF(N277="sníž. přenesená",J277,0)</f>
        <v>0</v>
      </c>
      <c r="BI277" s="315">
        <f>IF(N277="nulová",J277,0)</f>
        <v>0</v>
      </c>
      <c r="BJ277" s="280" t="s">
        <v>80</v>
      </c>
      <c r="BK277" s="315">
        <f>ROUND(I277*H277,2)</f>
        <v>0</v>
      </c>
      <c r="BL277" s="280" t="s">
        <v>235</v>
      </c>
      <c r="BM277" s="314" t="s">
        <v>393</v>
      </c>
    </row>
    <row r="278" spans="1:65" s="139" customFormat="1">
      <c r="B278" s="138"/>
      <c r="D278" s="131" t="s">
        <v>144</v>
      </c>
      <c r="E278" s="140" t="s">
        <v>21</v>
      </c>
      <c r="F278" s="141" t="s">
        <v>214</v>
      </c>
      <c r="H278" s="142">
        <v>1</v>
      </c>
      <c r="I278" s="143"/>
      <c r="L278" s="138"/>
      <c r="M278" s="144"/>
      <c r="N278" s="145"/>
      <c r="O278" s="145"/>
      <c r="P278" s="145"/>
      <c r="Q278" s="145"/>
      <c r="R278" s="145"/>
      <c r="S278" s="145"/>
      <c r="T278" s="146"/>
      <c r="AT278" s="140" t="s">
        <v>144</v>
      </c>
      <c r="AU278" s="140" t="s">
        <v>82</v>
      </c>
      <c r="AV278" s="139" t="s">
        <v>82</v>
      </c>
      <c r="AW278" s="139" t="s">
        <v>34</v>
      </c>
      <c r="AX278" s="139" t="s">
        <v>73</v>
      </c>
      <c r="AY278" s="140" t="s">
        <v>132</v>
      </c>
    </row>
    <row r="279" spans="1:65" s="148" customFormat="1">
      <c r="B279" s="147"/>
      <c r="D279" s="131" t="s">
        <v>144</v>
      </c>
      <c r="E279" s="149" t="s">
        <v>21</v>
      </c>
      <c r="F279" s="150" t="s">
        <v>148</v>
      </c>
      <c r="H279" s="151">
        <v>1</v>
      </c>
      <c r="I279" s="152"/>
      <c r="L279" s="147"/>
      <c r="M279" s="153"/>
      <c r="N279" s="154"/>
      <c r="O279" s="154"/>
      <c r="P279" s="154"/>
      <c r="Q279" s="154"/>
      <c r="R279" s="154"/>
      <c r="S279" s="154"/>
      <c r="T279" s="155"/>
      <c r="AT279" s="149" t="s">
        <v>144</v>
      </c>
      <c r="AU279" s="149" t="s">
        <v>82</v>
      </c>
      <c r="AV279" s="148" t="s">
        <v>140</v>
      </c>
      <c r="AW279" s="148" t="s">
        <v>34</v>
      </c>
      <c r="AX279" s="148" t="s">
        <v>80</v>
      </c>
      <c r="AY279" s="149" t="s">
        <v>132</v>
      </c>
    </row>
    <row r="280" spans="1:65" s="283" customFormat="1" ht="94.5" customHeight="1">
      <c r="A280" s="23"/>
      <c r="B280" s="22"/>
      <c r="C280" s="114" t="s">
        <v>394</v>
      </c>
      <c r="D280" s="114" t="s">
        <v>135</v>
      </c>
      <c r="E280" s="115" t="s">
        <v>395</v>
      </c>
      <c r="F280" s="372" t="s">
        <v>733</v>
      </c>
      <c r="G280" s="117" t="s">
        <v>340</v>
      </c>
      <c r="H280" s="118">
        <v>1</v>
      </c>
      <c r="I280" s="119"/>
      <c r="J280" s="120">
        <f>ROUND(I280*H280,2)</f>
        <v>0</v>
      </c>
      <c r="K280" s="116" t="s">
        <v>21</v>
      </c>
      <c r="L280" s="22"/>
      <c r="M280" s="313" t="s">
        <v>21</v>
      </c>
      <c r="N280" s="121" t="s">
        <v>44</v>
      </c>
      <c r="O280" s="45"/>
      <c r="P280" s="122">
        <f>O280*H280</f>
        <v>0</v>
      </c>
      <c r="Q280" s="122">
        <v>0</v>
      </c>
      <c r="R280" s="122">
        <f>Q280*H280</f>
        <v>0</v>
      </c>
      <c r="S280" s="122">
        <v>0</v>
      </c>
      <c r="T280" s="123">
        <f>S280*H280</f>
        <v>0</v>
      </c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R280" s="314" t="s">
        <v>235</v>
      </c>
      <c r="AT280" s="314" t="s">
        <v>135</v>
      </c>
      <c r="AU280" s="314" t="s">
        <v>82</v>
      </c>
      <c r="AY280" s="280" t="s">
        <v>132</v>
      </c>
      <c r="BE280" s="315">
        <f>IF(N280="základní",J280,0)</f>
        <v>0</v>
      </c>
      <c r="BF280" s="315">
        <f>IF(N280="snížená",J280,0)</f>
        <v>0</v>
      </c>
      <c r="BG280" s="315">
        <f>IF(N280="zákl. přenesená",J280,0)</f>
        <v>0</v>
      </c>
      <c r="BH280" s="315">
        <f>IF(N280="sníž. přenesená",J280,0)</f>
        <v>0</v>
      </c>
      <c r="BI280" s="315">
        <f>IF(N280="nulová",J280,0)</f>
        <v>0</v>
      </c>
      <c r="BJ280" s="280" t="s">
        <v>80</v>
      </c>
      <c r="BK280" s="315">
        <f>ROUND(I280*H280,2)</f>
        <v>0</v>
      </c>
      <c r="BL280" s="280" t="s">
        <v>235</v>
      </c>
      <c r="BM280" s="314" t="s">
        <v>396</v>
      </c>
    </row>
    <row r="281" spans="1:65" s="139" customFormat="1">
      <c r="B281" s="138"/>
      <c r="D281" s="131" t="s">
        <v>144</v>
      </c>
      <c r="E281" s="140" t="s">
        <v>21</v>
      </c>
      <c r="F281" s="141" t="s">
        <v>214</v>
      </c>
      <c r="H281" s="142">
        <v>1</v>
      </c>
      <c r="I281" s="143"/>
      <c r="L281" s="138"/>
      <c r="M281" s="144"/>
      <c r="N281" s="145"/>
      <c r="O281" s="145"/>
      <c r="P281" s="145"/>
      <c r="Q281" s="145"/>
      <c r="R281" s="145"/>
      <c r="S281" s="145"/>
      <c r="T281" s="146"/>
      <c r="AT281" s="140" t="s">
        <v>144</v>
      </c>
      <c r="AU281" s="140" t="s">
        <v>82</v>
      </c>
      <c r="AV281" s="139" t="s">
        <v>82</v>
      </c>
      <c r="AW281" s="139" t="s">
        <v>34</v>
      </c>
      <c r="AX281" s="139" t="s">
        <v>73</v>
      </c>
      <c r="AY281" s="140" t="s">
        <v>132</v>
      </c>
    </row>
    <row r="282" spans="1:65" s="148" customFormat="1">
      <c r="B282" s="147"/>
      <c r="D282" s="131" t="s">
        <v>144</v>
      </c>
      <c r="E282" s="149" t="s">
        <v>21</v>
      </c>
      <c r="F282" s="150" t="s">
        <v>148</v>
      </c>
      <c r="H282" s="151">
        <v>1</v>
      </c>
      <c r="I282" s="152"/>
      <c r="L282" s="147"/>
      <c r="M282" s="153"/>
      <c r="N282" s="154"/>
      <c r="O282" s="154"/>
      <c r="P282" s="154"/>
      <c r="Q282" s="154"/>
      <c r="R282" s="154"/>
      <c r="S282" s="154"/>
      <c r="T282" s="155"/>
      <c r="AT282" s="149" t="s">
        <v>144</v>
      </c>
      <c r="AU282" s="149" t="s">
        <v>82</v>
      </c>
      <c r="AV282" s="148" t="s">
        <v>140</v>
      </c>
      <c r="AW282" s="148" t="s">
        <v>34</v>
      </c>
      <c r="AX282" s="148" t="s">
        <v>80</v>
      </c>
      <c r="AY282" s="149" t="s">
        <v>132</v>
      </c>
    </row>
    <row r="283" spans="1:65" s="283" customFormat="1" ht="92.25" customHeight="1">
      <c r="A283" s="23"/>
      <c r="B283" s="22"/>
      <c r="C283" s="114" t="s">
        <v>397</v>
      </c>
      <c r="D283" s="114" t="s">
        <v>135</v>
      </c>
      <c r="E283" s="115" t="s">
        <v>398</v>
      </c>
      <c r="F283" s="372" t="s">
        <v>734</v>
      </c>
      <c r="G283" s="117" t="s">
        <v>340</v>
      </c>
      <c r="H283" s="118">
        <v>1</v>
      </c>
      <c r="I283" s="119"/>
      <c r="J283" s="120">
        <f>ROUND(I283*H283,2)</f>
        <v>0</v>
      </c>
      <c r="K283" s="116" t="s">
        <v>21</v>
      </c>
      <c r="L283" s="22"/>
      <c r="M283" s="313" t="s">
        <v>21</v>
      </c>
      <c r="N283" s="121" t="s">
        <v>44</v>
      </c>
      <c r="O283" s="45"/>
      <c r="P283" s="122">
        <f>O283*H283</f>
        <v>0</v>
      </c>
      <c r="Q283" s="122">
        <v>0</v>
      </c>
      <c r="R283" s="122">
        <f>Q283*H283</f>
        <v>0</v>
      </c>
      <c r="S283" s="122">
        <v>0</v>
      </c>
      <c r="T283" s="123">
        <f>S283*H283</f>
        <v>0</v>
      </c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R283" s="314" t="s">
        <v>235</v>
      </c>
      <c r="AT283" s="314" t="s">
        <v>135</v>
      </c>
      <c r="AU283" s="314" t="s">
        <v>82</v>
      </c>
      <c r="AY283" s="280" t="s">
        <v>132</v>
      </c>
      <c r="BE283" s="315">
        <f>IF(N283="základní",J283,0)</f>
        <v>0</v>
      </c>
      <c r="BF283" s="315">
        <f>IF(N283="snížená",J283,0)</f>
        <v>0</v>
      </c>
      <c r="BG283" s="315">
        <f>IF(N283="zákl. přenesená",J283,0)</f>
        <v>0</v>
      </c>
      <c r="BH283" s="315">
        <f>IF(N283="sníž. přenesená",J283,0)</f>
        <v>0</v>
      </c>
      <c r="BI283" s="315">
        <f>IF(N283="nulová",J283,0)</f>
        <v>0</v>
      </c>
      <c r="BJ283" s="280" t="s">
        <v>80</v>
      </c>
      <c r="BK283" s="315">
        <f>ROUND(I283*H283,2)</f>
        <v>0</v>
      </c>
      <c r="BL283" s="280" t="s">
        <v>235</v>
      </c>
      <c r="BM283" s="314" t="s">
        <v>399</v>
      </c>
    </row>
    <row r="284" spans="1:65" s="139" customFormat="1">
      <c r="B284" s="138"/>
      <c r="D284" s="131" t="s">
        <v>144</v>
      </c>
      <c r="E284" s="140" t="s">
        <v>21</v>
      </c>
      <c r="F284" s="141" t="s">
        <v>214</v>
      </c>
      <c r="H284" s="142">
        <v>1</v>
      </c>
      <c r="I284" s="143"/>
      <c r="L284" s="138"/>
      <c r="M284" s="144"/>
      <c r="N284" s="145"/>
      <c r="O284" s="145"/>
      <c r="P284" s="145"/>
      <c r="Q284" s="145"/>
      <c r="R284" s="145"/>
      <c r="S284" s="145"/>
      <c r="T284" s="146"/>
      <c r="AT284" s="140" t="s">
        <v>144</v>
      </c>
      <c r="AU284" s="140" t="s">
        <v>82</v>
      </c>
      <c r="AV284" s="139" t="s">
        <v>82</v>
      </c>
      <c r="AW284" s="139" t="s">
        <v>34</v>
      </c>
      <c r="AX284" s="139" t="s">
        <v>73</v>
      </c>
      <c r="AY284" s="140" t="s">
        <v>132</v>
      </c>
    </row>
    <row r="285" spans="1:65" s="148" customFormat="1">
      <c r="B285" s="147"/>
      <c r="D285" s="131" t="s">
        <v>144</v>
      </c>
      <c r="E285" s="149" t="s">
        <v>21</v>
      </c>
      <c r="F285" s="150" t="s">
        <v>148</v>
      </c>
      <c r="H285" s="151">
        <v>1</v>
      </c>
      <c r="I285" s="152"/>
      <c r="L285" s="147"/>
      <c r="M285" s="153"/>
      <c r="N285" s="154"/>
      <c r="O285" s="154"/>
      <c r="P285" s="154"/>
      <c r="Q285" s="154"/>
      <c r="R285" s="154"/>
      <c r="S285" s="154"/>
      <c r="T285" s="155"/>
      <c r="AT285" s="149" t="s">
        <v>144</v>
      </c>
      <c r="AU285" s="149" t="s">
        <v>82</v>
      </c>
      <c r="AV285" s="148" t="s">
        <v>140</v>
      </c>
      <c r="AW285" s="148" t="s">
        <v>34</v>
      </c>
      <c r="AX285" s="148" t="s">
        <v>80</v>
      </c>
      <c r="AY285" s="149" t="s">
        <v>132</v>
      </c>
    </row>
    <row r="286" spans="1:65" s="283" customFormat="1" ht="87" customHeight="1">
      <c r="A286" s="23"/>
      <c r="B286" s="22"/>
      <c r="C286" s="114" t="s">
        <v>400</v>
      </c>
      <c r="D286" s="114" t="s">
        <v>135</v>
      </c>
      <c r="E286" s="115" t="s">
        <v>401</v>
      </c>
      <c r="F286" s="372" t="s">
        <v>735</v>
      </c>
      <c r="G286" s="117" t="s">
        <v>340</v>
      </c>
      <c r="H286" s="118">
        <v>1</v>
      </c>
      <c r="I286" s="119"/>
      <c r="J286" s="120">
        <f>ROUND(I286*H286,2)</f>
        <v>0</v>
      </c>
      <c r="K286" s="116" t="s">
        <v>21</v>
      </c>
      <c r="L286" s="22"/>
      <c r="M286" s="313" t="s">
        <v>21</v>
      </c>
      <c r="N286" s="121" t="s">
        <v>44</v>
      </c>
      <c r="O286" s="45"/>
      <c r="P286" s="122">
        <f>O286*H286</f>
        <v>0</v>
      </c>
      <c r="Q286" s="122">
        <v>0</v>
      </c>
      <c r="R286" s="122">
        <f>Q286*H286</f>
        <v>0</v>
      </c>
      <c r="S286" s="122">
        <v>0</v>
      </c>
      <c r="T286" s="123">
        <f>S286*H286</f>
        <v>0</v>
      </c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R286" s="314" t="s">
        <v>235</v>
      </c>
      <c r="AT286" s="314" t="s">
        <v>135</v>
      </c>
      <c r="AU286" s="314" t="s">
        <v>82</v>
      </c>
      <c r="AY286" s="280" t="s">
        <v>132</v>
      </c>
      <c r="BE286" s="315">
        <f>IF(N286="základní",J286,0)</f>
        <v>0</v>
      </c>
      <c r="BF286" s="315">
        <f>IF(N286="snížená",J286,0)</f>
        <v>0</v>
      </c>
      <c r="BG286" s="315">
        <f>IF(N286="zákl. přenesená",J286,0)</f>
        <v>0</v>
      </c>
      <c r="BH286" s="315">
        <f>IF(N286="sníž. přenesená",J286,0)</f>
        <v>0</v>
      </c>
      <c r="BI286" s="315">
        <f>IF(N286="nulová",J286,0)</f>
        <v>0</v>
      </c>
      <c r="BJ286" s="280" t="s">
        <v>80</v>
      </c>
      <c r="BK286" s="315">
        <f>ROUND(I286*H286,2)</f>
        <v>0</v>
      </c>
      <c r="BL286" s="280" t="s">
        <v>235</v>
      </c>
      <c r="BM286" s="314" t="s">
        <v>402</v>
      </c>
    </row>
    <row r="287" spans="1:65" s="139" customFormat="1">
      <c r="B287" s="138"/>
      <c r="D287" s="131" t="s">
        <v>144</v>
      </c>
      <c r="E287" s="140" t="s">
        <v>21</v>
      </c>
      <c r="F287" s="141" t="s">
        <v>214</v>
      </c>
      <c r="H287" s="142">
        <v>1</v>
      </c>
      <c r="I287" s="143"/>
      <c r="L287" s="138"/>
      <c r="M287" s="144"/>
      <c r="N287" s="145"/>
      <c r="O287" s="145"/>
      <c r="P287" s="145"/>
      <c r="Q287" s="145"/>
      <c r="R287" s="145"/>
      <c r="S287" s="145"/>
      <c r="T287" s="146"/>
      <c r="AT287" s="140" t="s">
        <v>144</v>
      </c>
      <c r="AU287" s="140" t="s">
        <v>82</v>
      </c>
      <c r="AV287" s="139" t="s">
        <v>82</v>
      </c>
      <c r="AW287" s="139" t="s">
        <v>34</v>
      </c>
      <c r="AX287" s="139" t="s">
        <v>73</v>
      </c>
      <c r="AY287" s="140" t="s">
        <v>132</v>
      </c>
    </row>
    <row r="288" spans="1:65" s="148" customFormat="1">
      <c r="B288" s="147"/>
      <c r="D288" s="131" t="s">
        <v>144</v>
      </c>
      <c r="E288" s="149" t="s">
        <v>21</v>
      </c>
      <c r="F288" s="150" t="s">
        <v>148</v>
      </c>
      <c r="H288" s="151">
        <v>1</v>
      </c>
      <c r="I288" s="152"/>
      <c r="L288" s="147"/>
      <c r="M288" s="153"/>
      <c r="N288" s="154"/>
      <c r="O288" s="154"/>
      <c r="P288" s="154"/>
      <c r="Q288" s="154"/>
      <c r="R288" s="154"/>
      <c r="S288" s="154"/>
      <c r="T288" s="155"/>
      <c r="AT288" s="149" t="s">
        <v>144</v>
      </c>
      <c r="AU288" s="149" t="s">
        <v>82</v>
      </c>
      <c r="AV288" s="148" t="s">
        <v>140</v>
      </c>
      <c r="AW288" s="148" t="s">
        <v>34</v>
      </c>
      <c r="AX288" s="148" t="s">
        <v>80</v>
      </c>
      <c r="AY288" s="149" t="s">
        <v>132</v>
      </c>
    </row>
    <row r="289" spans="1:65" s="103" customFormat="1" ht="22.9" customHeight="1">
      <c r="B289" s="102"/>
      <c r="D289" s="104" t="s">
        <v>72</v>
      </c>
      <c r="E289" s="112" t="s">
        <v>403</v>
      </c>
      <c r="F289" s="112" t="s">
        <v>404</v>
      </c>
      <c r="I289" s="106"/>
      <c r="J289" s="113">
        <f>BK289</f>
        <v>0</v>
      </c>
      <c r="L289" s="102"/>
      <c r="M289" s="108"/>
      <c r="N289" s="109"/>
      <c r="O289" s="109"/>
      <c r="P289" s="110">
        <f>SUM(P290:P313)</f>
        <v>0</v>
      </c>
      <c r="Q289" s="109"/>
      <c r="R289" s="110">
        <f>SUM(R290:R313)</f>
        <v>0.14694899999999997</v>
      </c>
      <c r="S289" s="109"/>
      <c r="T289" s="111">
        <f>SUM(T290:T313)</f>
        <v>0</v>
      </c>
      <c r="AR289" s="104" t="s">
        <v>82</v>
      </c>
      <c r="AT289" s="311" t="s">
        <v>72</v>
      </c>
      <c r="AU289" s="311" t="s">
        <v>80</v>
      </c>
      <c r="AY289" s="104" t="s">
        <v>132</v>
      </c>
      <c r="BK289" s="312">
        <f>SUM(BK290:BK313)</f>
        <v>0</v>
      </c>
    </row>
    <row r="290" spans="1:65" s="283" customFormat="1" ht="16.5" customHeight="1">
      <c r="A290" s="23"/>
      <c r="B290" s="22"/>
      <c r="C290" s="114" t="s">
        <v>405</v>
      </c>
      <c r="D290" s="114" t="s">
        <v>135</v>
      </c>
      <c r="E290" s="115" t="s">
        <v>406</v>
      </c>
      <c r="F290" s="116" t="s">
        <v>407</v>
      </c>
      <c r="G290" s="117" t="s">
        <v>138</v>
      </c>
      <c r="H290" s="118">
        <v>4.38</v>
      </c>
      <c r="I290" s="119"/>
      <c r="J290" s="120">
        <f>ROUND(I290*H290,2)</f>
        <v>0</v>
      </c>
      <c r="K290" s="116" t="s">
        <v>139</v>
      </c>
      <c r="L290" s="22"/>
      <c r="M290" s="313" t="s">
        <v>21</v>
      </c>
      <c r="N290" s="121" t="s">
        <v>44</v>
      </c>
      <c r="O290" s="45"/>
      <c r="P290" s="122">
        <f>O290*H290</f>
        <v>0</v>
      </c>
      <c r="Q290" s="122">
        <v>0</v>
      </c>
      <c r="R290" s="122">
        <f>Q290*H290</f>
        <v>0</v>
      </c>
      <c r="S290" s="122">
        <v>0</v>
      </c>
      <c r="T290" s="123">
        <f>S290*H290</f>
        <v>0</v>
      </c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R290" s="314" t="s">
        <v>235</v>
      </c>
      <c r="AT290" s="314" t="s">
        <v>135</v>
      </c>
      <c r="AU290" s="314" t="s">
        <v>82</v>
      </c>
      <c r="AY290" s="280" t="s">
        <v>132</v>
      </c>
      <c r="BE290" s="315">
        <f>IF(N290="základní",J290,0)</f>
        <v>0</v>
      </c>
      <c r="BF290" s="315">
        <f>IF(N290="snížená",J290,0)</f>
        <v>0</v>
      </c>
      <c r="BG290" s="315">
        <f>IF(N290="zákl. přenesená",J290,0)</f>
        <v>0</v>
      </c>
      <c r="BH290" s="315">
        <f>IF(N290="sníž. přenesená",J290,0)</f>
        <v>0</v>
      </c>
      <c r="BI290" s="315">
        <f>IF(N290="nulová",J290,0)</f>
        <v>0</v>
      </c>
      <c r="BJ290" s="280" t="s">
        <v>80</v>
      </c>
      <c r="BK290" s="315">
        <f>ROUND(I290*H290,2)</f>
        <v>0</v>
      </c>
      <c r="BL290" s="280" t="s">
        <v>235</v>
      </c>
      <c r="BM290" s="314" t="s">
        <v>408</v>
      </c>
    </row>
    <row r="291" spans="1:65" s="283" customFormat="1">
      <c r="A291" s="23"/>
      <c r="B291" s="22"/>
      <c r="C291" s="23"/>
      <c r="D291" s="124" t="s">
        <v>142</v>
      </c>
      <c r="E291" s="23"/>
      <c r="F291" s="125" t="s">
        <v>409</v>
      </c>
      <c r="G291" s="23"/>
      <c r="H291" s="23"/>
      <c r="I291" s="126"/>
      <c r="J291" s="23"/>
      <c r="K291" s="23"/>
      <c r="L291" s="22"/>
      <c r="M291" s="127"/>
      <c r="N291" s="128"/>
      <c r="O291" s="45"/>
      <c r="P291" s="45"/>
      <c r="Q291" s="45"/>
      <c r="R291" s="45"/>
      <c r="S291" s="45"/>
      <c r="T291" s="46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T291" s="280" t="s">
        <v>142</v>
      </c>
      <c r="AU291" s="280" t="s">
        <v>82</v>
      </c>
    </row>
    <row r="292" spans="1:65" s="139" customFormat="1">
      <c r="B292" s="138"/>
      <c r="D292" s="131" t="s">
        <v>144</v>
      </c>
      <c r="E292" s="140" t="s">
        <v>21</v>
      </c>
      <c r="F292" s="141" t="s">
        <v>83</v>
      </c>
      <c r="H292" s="142">
        <v>4.38</v>
      </c>
      <c r="I292" s="143"/>
      <c r="L292" s="138"/>
      <c r="M292" s="144"/>
      <c r="N292" s="145"/>
      <c r="O292" s="145"/>
      <c r="P292" s="145"/>
      <c r="Q292" s="145"/>
      <c r="R292" s="145"/>
      <c r="S292" s="145"/>
      <c r="T292" s="146"/>
      <c r="AT292" s="140" t="s">
        <v>144</v>
      </c>
      <c r="AU292" s="140" t="s">
        <v>82</v>
      </c>
      <c r="AV292" s="139" t="s">
        <v>82</v>
      </c>
      <c r="AW292" s="139" t="s">
        <v>34</v>
      </c>
      <c r="AX292" s="139" t="s">
        <v>73</v>
      </c>
      <c r="AY292" s="140" t="s">
        <v>132</v>
      </c>
    </row>
    <row r="293" spans="1:65" s="148" customFormat="1">
      <c r="B293" s="147"/>
      <c r="D293" s="131" t="s">
        <v>144</v>
      </c>
      <c r="E293" s="149" t="s">
        <v>21</v>
      </c>
      <c r="F293" s="150" t="s">
        <v>148</v>
      </c>
      <c r="H293" s="151">
        <v>4.38</v>
      </c>
      <c r="I293" s="152"/>
      <c r="L293" s="147"/>
      <c r="M293" s="153"/>
      <c r="N293" s="154"/>
      <c r="O293" s="154"/>
      <c r="P293" s="154"/>
      <c r="Q293" s="154"/>
      <c r="R293" s="154"/>
      <c r="S293" s="154"/>
      <c r="T293" s="155"/>
      <c r="AT293" s="149" t="s">
        <v>144</v>
      </c>
      <c r="AU293" s="149" t="s">
        <v>82</v>
      </c>
      <c r="AV293" s="148" t="s">
        <v>140</v>
      </c>
      <c r="AW293" s="148" t="s">
        <v>34</v>
      </c>
      <c r="AX293" s="148" t="s">
        <v>80</v>
      </c>
      <c r="AY293" s="149" t="s">
        <v>132</v>
      </c>
    </row>
    <row r="294" spans="1:65" s="283" customFormat="1" ht="16.5" customHeight="1">
      <c r="A294" s="23"/>
      <c r="B294" s="22"/>
      <c r="C294" s="114" t="s">
        <v>410</v>
      </c>
      <c r="D294" s="114" t="s">
        <v>135</v>
      </c>
      <c r="E294" s="115" t="s">
        <v>411</v>
      </c>
      <c r="F294" s="116" t="s">
        <v>412</v>
      </c>
      <c r="G294" s="117" t="s">
        <v>138</v>
      </c>
      <c r="H294" s="118">
        <v>4.38</v>
      </c>
      <c r="I294" s="119"/>
      <c r="J294" s="120">
        <f>ROUND(I294*H294,2)</f>
        <v>0</v>
      </c>
      <c r="K294" s="116" t="s">
        <v>139</v>
      </c>
      <c r="L294" s="22"/>
      <c r="M294" s="313" t="s">
        <v>21</v>
      </c>
      <c r="N294" s="121" t="s">
        <v>44</v>
      </c>
      <c r="O294" s="45"/>
      <c r="P294" s="122">
        <f>O294*H294</f>
        <v>0</v>
      </c>
      <c r="Q294" s="122">
        <v>2.9999999999999997E-4</v>
      </c>
      <c r="R294" s="122">
        <f>Q294*H294</f>
        <v>1.3139999999999998E-3</v>
      </c>
      <c r="S294" s="122">
        <v>0</v>
      </c>
      <c r="T294" s="123">
        <f>S294*H294</f>
        <v>0</v>
      </c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R294" s="314" t="s">
        <v>235</v>
      </c>
      <c r="AT294" s="314" t="s">
        <v>135</v>
      </c>
      <c r="AU294" s="314" t="s">
        <v>82</v>
      </c>
      <c r="AY294" s="280" t="s">
        <v>132</v>
      </c>
      <c r="BE294" s="315">
        <f>IF(N294="základní",J294,0)</f>
        <v>0</v>
      </c>
      <c r="BF294" s="315">
        <f>IF(N294="snížená",J294,0)</f>
        <v>0</v>
      </c>
      <c r="BG294" s="315">
        <f>IF(N294="zákl. přenesená",J294,0)</f>
        <v>0</v>
      </c>
      <c r="BH294" s="315">
        <f>IF(N294="sníž. přenesená",J294,0)</f>
        <v>0</v>
      </c>
      <c r="BI294" s="315">
        <f>IF(N294="nulová",J294,0)</f>
        <v>0</v>
      </c>
      <c r="BJ294" s="280" t="s">
        <v>80</v>
      </c>
      <c r="BK294" s="315">
        <f>ROUND(I294*H294,2)</f>
        <v>0</v>
      </c>
      <c r="BL294" s="280" t="s">
        <v>235</v>
      </c>
      <c r="BM294" s="314" t="s">
        <v>413</v>
      </c>
    </row>
    <row r="295" spans="1:65" s="283" customFormat="1">
      <c r="A295" s="23"/>
      <c r="B295" s="22"/>
      <c r="C295" s="23"/>
      <c r="D295" s="124" t="s">
        <v>142</v>
      </c>
      <c r="E295" s="23"/>
      <c r="F295" s="125" t="s">
        <v>414</v>
      </c>
      <c r="G295" s="23"/>
      <c r="H295" s="23"/>
      <c r="I295" s="126"/>
      <c r="J295" s="23"/>
      <c r="K295" s="23"/>
      <c r="L295" s="22"/>
      <c r="M295" s="127"/>
      <c r="N295" s="128"/>
      <c r="O295" s="45"/>
      <c r="P295" s="45"/>
      <c r="Q295" s="45"/>
      <c r="R295" s="45"/>
      <c r="S295" s="45"/>
      <c r="T295" s="46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T295" s="280" t="s">
        <v>142</v>
      </c>
      <c r="AU295" s="280" t="s">
        <v>82</v>
      </c>
    </row>
    <row r="296" spans="1:65" s="139" customFormat="1">
      <c r="B296" s="138"/>
      <c r="D296" s="131" t="s">
        <v>144</v>
      </c>
      <c r="E296" s="140" t="s">
        <v>21</v>
      </c>
      <c r="F296" s="141" t="s">
        <v>83</v>
      </c>
      <c r="H296" s="142">
        <v>4.38</v>
      </c>
      <c r="I296" s="143"/>
      <c r="L296" s="138"/>
      <c r="M296" s="144"/>
      <c r="N296" s="145"/>
      <c r="O296" s="145"/>
      <c r="P296" s="145"/>
      <c r="Q296" s="145"/>
      <c r="R296" s="145"/>
      <c r="S296" s="145"/>
      <c r="T296" s="146"/>
      <c r="AT296" s="140" t="s">
        <v>144</v>
      </c>
      <c r="AU296" s="140" t="s">
        <v>82</v>
      </c>
      <c r="AV296" s="139" t="s">
        <v>82</v>
      </c>
      <c r="AW296" s="139" t="s">
        <v>34</v>
      </c>
      <c r="AX296" s="139" t="s">
        <v>73</v>
      </c>
      <c r="AY296" s="140" t="s">
        <v>132</v>
      </c>
    </row>
    <row r="297" spans="1:65" s="148" customFormat="1">
      <c r="B297" s="147"/>
      <c r="D297" s="131" t="s">
        <v>144</v>
      </c>
      <c r="E297" s="149" t="s">
        <v>21</v>
      </c>
      <c r="F297" s="150" t="s">
        <v>148</v>
      </c>
      <c r="H297" s="151">
        <v>4.38</v>
      </c>
      <c r="I297" s="152"/>
      <c r="L297" s="147"/>
      <c r="M297" s="153"/>
      <c r="N297" s="154"/>
      <c r="O297" s="154"/>
      <c r="P297" s="154"/>
      <c r="Q297" s="154"/>
      <c r="R297" s="154"/>
      <c r="S297" s="154"/>
      <c r="T297" s="155"/>
      <c r="AT297" s="149" t="s">
        <v>144</v>
      </c>
      <c r="AU297" s="149" t="s">
        <v>82</v>
      </c>
      <c r="AV297" s="148" t="s">
        <v>140</v>
      </c>
      <c r="AW297" s="148" t="s">
        <v>34</v>
      </c>
      <c r="AX297" s="148" t="s">
        <v>80</v>
      </c>
      <c r="AY297" s="149" t="s">
        <v>132</v>
      </c>
    </row>
    <row r="298" spans="1:65" s="283" customFormat="1" ht="24.2" customHeight="1">
      <c r="A298" s="23"/>
      <c r="B298" s="22"/>
      <c r="C298" s="114" t="s">
        <v>415</v>
      </c>
      <c r="D298" s="114" t="s">
        <v>135</v>
      </c>
      <c r="E298" s="115" t="s">
        <v>416</v>
      </c>
      <c r="F298" s="116" t="s">
        <v>417</v>
      </c>
      <c r="G298" s="117" t="s">
        <v>138</v>
      </c>
      <c r="H298" s="118">
        <v>4.38</v>
      </c>
      <c r="I298" s="119"/>
      <c r="J298" s="120">
        <f>ROUND(I298*H298,2)</f>
        <v>0</v>
      </c>
      <c r="K298" s="116" t="s">
        <v>139</v>
      </c>
      <c r="L298" s="22"/>
      <c r="M298" s="313" t="s">
        <v>21</v>
      </c>
      <c r="N298" s="121" t="s">
        <v>44</v>
      </c>
      <c r="O298" s="45"/>
      <c r="P298" s="122">
        <f>O298*H298</f>
        <v>0</v>
      </c>
      <c r="Q298" s="122">
        <v>7.5500000000000003E-3</v>
      </c>
      <c r="R298" s="122">
        <f>Q298*H298</f>
        <v>3.3069000000000001E-2</v>
      </c>
      <c r="S298" s="122">
        <v>0</v>
      </c>
      <c r="T298" s="123">
        <f>S298*H298</f>
        <v>0</v>
      </c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R298" s="314" t="s">
        <v>235</v>
      </c>
      <c r="AT298" s="314" t="s">
        <v>135</v>
      </c>
      <c r="AU298" s="314" t="s">
        <v>82</v>
      </c>
      <c r="AY298" s="280" t="s">
        <v>132</v>
      </c>
      <c r="BE298" s="315">
        <f>IF(N298="základní",J298,0)</f>
        <v>0</v>
      </c>
      <c r="BF298" s="315">
        <f>IF(N298="snížená",J298,0)</f>
        <v>0</v>
      </c>
      <c r="BG298" s="315">
        <f>IF(N298="zákl. přenesená",J298,0)</f>
        <v>0</v>
      </c>
      <c r="BH298" s="315">
        <f>IF(N298="sníž. přenesená",J298,0)</f>
        <v>0</v>
      </c>
      <c r="BI298" s="315">
        <f>IF(N298="nulová",J298,0)</f>
        <v>0</v>
      </c>
      <c r="BJ298" s="280" t="s">
        <v>80</v>
      </c>
      <c r="BK298" s="315">
        <f>ROUND(I298*H298,2)</f>
        <v>0</v>
      </c>
      <c r="BL298" s="280" t="s">
        <v>235</v>
      </c>
      <c r="BM298" s="314" t="s">
        <v>418</v>
      </c>
    </row>
    <row r="299" spans="1:65" s="283" customFormat="1">
      <c r="A299" s="23"/>
      <c r="B299" s="22"/>
      <c r="C299" s="23"/>
      <c r="D299" s="124" t="s">
        <v>142</v>
      </c>
      <c r="E299" s="23"/>
      <c r="F299" s="125" t="s">
        <v>419</v>
      </c>
      <c r="G299" s="23"/>
      <c r="H299" s="23"/>
      <c r="I299" s="126"/>
      <c r="J299" s="23"/>
      <c r="K299" s="23"/>
      <c r="L299" s="22"/>
      <c r="M299" s="127"/>
      <c r="N299" s="128"/>
      <c r="O299" s="45"/>
      <c r="P299" s="45"/>
      <c r="Q299" s="45"/>
      <c r="R299" s="45"/>
      <c r="S299" s="45"/>
      <c r="T299" s="46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T299" s="280" t="s">
        <v>142</v>
      </c>
      <c r="AU299" s="280" t="s">
        <v>82</v>
      </c>
    </row>
    <row r="300" spans="1:65" s="139" customFormat="1">
      <c r="B300" s="138"/>
      <c r="D300" s="131" t="s">
        <v>144</v>
      </c>
      <c r="E300" s="140" t="s">
        <v>21</v>
      </c>
      <c r="F300" s="141" t="s">
        <v>420</v>
      </c>
      <c r="H300" s="142">
        <v>4.38</v>
      </c>
      <c r="I300" s="143"/>
      <c r="L300" s="138"/>
      <c r="M300" s="144"/>
      <c r="N300" s="145"/>
      <c r="O300" s="145"/>
      <c r="P300" s="145"/>
      <c r="Q300" s="145"/>
      <c r="R300" s="145"/>
      <c r="S300" s="145"/>
      <c r="T300" s="146"/>
      <c r="AT300" s="140" t="s">
        <v>144</v>
      </c>
      <c r="AU300" s="140" t="s">
        <v>82</v>
      </c>
      <c r="AV300" s="139" t="s">
        <v>82</v>
      </c>
      <c r="AW300" s="139" t="s">
        <v>34</v>
      </c>
      <c r="AX300" s="139" t="s">
        <v>73</v>
      </c>
      <c r="AY300" s="140" t="s">
        <v>132</v>
      </c>
    </row>
    <row r="301" spans="1:65" s="158" customFormat="1">
      <c r="B301" s="157"/>
      <c r="D301" s="131" t="s">
        <v>144</v>
      </c>
      <c r="E301" s="159" t="s">
        <v>83</v>
      </c>
      <c r="F301" s="160" t="s">
        <v>299</v>
      </c>
      <c r="H301" s="161">
        <v>4.38</v>
      </c>
      <c r="I301" s="162"/>
      <c r="L301" s="157"/>
      <c r="M301" s="163"/>
      <c r="N301" s="164"/>
      <c r="O301" s="164"/>
      <c r="P301" s="164"/>
      <c r="Q301" s="164"/>
      <c r="R301" s="164"/>
      <c r="S301" s="164"/>
      <c r="T301" s="165"/>
      <c r="AT301" s="159" t="s">
        <v>144</v>
      </c>
      <c r="AU301" s="159" t="s">
        <v>82</v>
      </c>
      <c r="AV301" s="158" t="s">
        <v>154</v>
      </c>
      <c r="AW301" s="158" t="s">
        <v>34</v>
      </c>
      <c r="AX301" s="158" t="s">
        <v>73</v>
      </c>
      <c r="AY301" s="159" t="s">
        <v>132</v>
      </c>
    </row>
    <row r="302" spans="1:65" s="148" customFormat="1">
      <c r="B302" s="147"/>
      <c r="D302" s="131" t="s">
        <v>144</v>
      </c>
      <c r="E302" s="149" t="s">
        <v>21</v>
      </c>
      <c r="F302" s="150" t="s">
        <v>148</v>
      </c>
      <c r="H302" s="151">
        <v>4.38</v>
      </c>
      <c r="I302" s="152"/>
      <c r="L302" s="147"/>
      <c r="M302" s="153"/>
      <c r="N302" s="154"/>
      <c r="O302" s="154"/>
      <c r="P302" s="154"/>
      <c r="Q302" s="154"/>
      <c r="R302" s="154"/>
      <c r="S302" s="154"/>
      <c r="T302" s="155"/>
      <c r="AT302" s="149" t="s">
        <v>144</v>
      </c>
      <c r="AU302" s="149" t="s">
        <v>82</v>
      </c>
      <c r="AV302" s="148" t="s">
        <v>140</v>
      </c>
      <c r="AW302" s="148" t="s">
        <v>34</v>
      </c>
      <c r="AX302" s="148" t="s">
        <v>80</v>
      </c>
      <c r="AY302" s="149" t="s">
        <v>132</v>
      </c>
    </row>
    <row r="303" spans="1:65" s="283" customFormat="1" ht="92.25" customHeight="1">
      <c r="A303" s="23"/>
      <c r="B303" s="22"/>
      <c r="C303" s="166" t="s">
        <v>421</v>
      </c>
      <c r="D303" s="166" t="s">
        <v>344</v>
      </c>
      <c r="E303" s="167" t="s">
        <v>422</v>
      </c>
      <c r="F303" s="373" t="s">
        <v>736</v>
      </c>
      <c r="G303" s="169" t="s">
        <v>138</v>
      </c>
      <c r="H303" s="170">
        <v>4.8179999999999996</v>
      </c>
      <c r="I303" s="171"/>
      <c r="J303" s="172">
        <f>ROUND(I303*H303,2)</f>
        <v>0</v>
      </c>
      <c r="K303" s="168" t="s">
        <v>21</v>
      </c>
      <c r="L303" s="316"/>
      <c r="M303" s="317" t="s">
        <v>21</v>
      </c>
      <c r="N303" s="173" t="s">
        <v>44</v>
      </c>
      <c r="O303" s="45"/>
      <c r="P303" s="122">
        <f>O303*H303</f>
        <v>0</v>
      </c>
      <c r="Q303" s="122">
        <v>2.1999999999999999E-2</v>
      </c>
      <c r="R303" s="122">
        <f>Q303*H303</f>
        <v>0.10599599999999998</v>
      </c>
      <c r="S303" s="122">
        <v>0</v>
      </c>
      <c r="T303" s="123">
        <f>S303*H303</f>
        <v>0</v>
      </c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R303" s="314" t="s">
        <v>327</v>
      </c>
      <c r="AT303" s="314" t="s">
        <v>344</v>
      </c>
      <c r="AU303" s="314" t="s">
        <v>82</v>
      </c>
      <c r="AY303" s="280" t="s">
        <v>132</v>
      </c>
      <c r="BE303" s="315">
        <f>IF(N303="základní",J303,0)</f>
        <v>0</v>
      </c>
      <c r="BF303" s="315">
        <f>IF(N303="snížená",J303,0)</f>
        <v>0</v>
      </c>
      <c r="BG303" s="315">
        <f>IF(N303="zákl. přenesená",J303,0)</f>
        <v>0</v>
      </c>
      <c r="BH303" s="315">
        <f>IF(N303="sníž. přenesená",J303,0)</f>
        <v>0</v>
      </c>
      <c r="BI303" s="315">
        <f>IF(N303="nulová",J303,0)</f>
        <v>0</v>
      </c>
      <c r="BJ303" s="280" t="s">
        <v>80</v>
      </c>
      <c r="BK303" s="315">
        <f>ROUND(I303*H303,2)</f>
        <v>0</v>
      </c>
      <c r="BL303" s="280" t="s">
        <v>235</v>
      </c>
      <c r="BM303" s="314" t="s">
        <v>424</v>
      </c>
    </row>
    <row r="304" spans="1:65" s="139" customFormat="1">
      <c r="B304" s="138"/>
      <c r="D304" s="131" t="s">
        <v>144</v>
      </c>
      <c r="E304" s="140" t="s">
        <v>21</v>
      </c>
      <c r="F304" s="141" t="s">
        <v>425</v>
      </c>
      <c r="H304" s="142">
        <v>4.8179999999999996</v>
      </c>
      <c r="I304" s="143"/>
      <c r="L304" s="138"/>
      <c r="M304" s="144"/>
      <c r="N304" s="145"/>
      <c r="O304" s="145"/>
      <c r="P304" s="145"/>
      <c r="Q304" s="145"/>
      <c r="R304" s="145"/>
      <c r="S304" s="145"/>
      <c r="T304" s="146"/>
      <c r="AT304" s="140" t="s">
        <v>144</v>
      </c>
      <c r="AU304" s="140" t="s">
        <v>82</v>
      </c>
      <c r="AV304" s="139" t="s">
        <v>82</v>
      </c>
      <c r="AW304" s="139" t="s">
        <v>34</v>
      </c>
      <c r="AX304" s="139" t="s">
        <v>73</v>
      </c>
      <c r="AY304" s="140" t="s">
        <v>132</v>
      </c>
    </row>
    <row r="305" spans="1:65" s="148" customFormat="1">
      <c r="B305" s="147"/>
      <c r="D305" s="131" t="s">
        <v>144</v>
      </c>
      <c r="E305" s="149" t="s">
        <v>21</v>
      </c>
      <c r="F305" s="150" t="s">
        <v>148</v>
      </c>
      <c r="H305" s="151">
        <v>4.8179999999999996</v>
      </c>
      <c r="I305" s="152"/>
      <c r="L305" s="147"/>
      <c r="M305" s="153"/>
      <c r="N305" s="154"/>
      <c r="O305" s="154"/>
      <c r="P305" s="154"/>
      <c r="Q305" s="154"/>
      <c r="R305" s="154"/>
      <c r="S305" s="154"/>
      <c r="T305" s="155"/>
      <c r="AT305" s="149" t="s">
        <v>144</v>
      </c>
      <c r="AU305" s="149" t="s">
        <v>82</v>
      </c>
      <c r="AV305" s="148" t="s">
        <v>140</v>
      </c>
      <c r="AW305" s="148" t="s">
        <v>34</v>
      </c>
      <c r="AX305" s="148" t="s">
        <v>80</v>
      </c>
      <c r="AY305" s="149" t="s">
        <v>132</v>
      </c>
    </row>
    <row r="306" spans="1:65" s="283" customFormat="1" ht="21.75" customHeight="1">
      <c r="A306" s="23"/>
      <c r="B306" s="22"/>
      <c r="C306" s="114" t="s">
        <v>426</v>
      </c>
      <c r="D306" s="114" t="s">
        <v>135</v>
      </c>
      <c r="E306" s="115" t="s">
        <v>427</v>
      </c>
      <c r="F306" s="116" t="s">
        <v>428</v>
      </c>
      <c r="G306" s="117" t="s">
        <v>138</v>
      </c>
      <c r="H306" s="118">
        <v>4.38</v>
      </c>
      <c r="I306" s="119"/>
      <c r="J306" s="120">
        <f>ROUND(I306*H306,2)</f>
        <v>0</v>
      </c>
      <c r="K306" s="116" t="s">
        <v>21</v>
      </c>
      <c r="L306" s="22"/>
      <c r="M306" s="313" t="s">
        <v>21</v>
      </c>
      <c r="N306" s="121" t="s">
        <v>44</v>
      </c>
      <c r="O306" s="45"/>
      <c r="P306" s="122">
        <f>O306*H306</f>
        <v>0</v>
      </c>
      <c r="Q306" s="122">
        <v>1.5E-3</v>
      </c>
      <c r="R306" s="122">
        <f>Q306*H306</f>
        <v>6.5700000000000003E-3</v>
      </c>
      <c r="S306" s="122">
        <v>0</v>
      </c>
      <c r="T306" s="123">
        <f>S306*H306</f>
        <v>0</v>
      </c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R306" s="314" t="s">
        <v>235</v>
      </c>
      <c r="AT306" s="314" t="s">
        <v>135</v>
      </c>
      <c r="AU306" s="314" t="s">
        <v>82</v>
      </c>
      <c r="AY306" s="280" t="s">
        <v>132</v>
      </c>
      <c r="BE306" s="315">
        <f>IF(N306="základní",J306,0)</f>
        <v>0</v>
      </c>
      <c r="BF306" s="315">
        <f>IF(N306="snížená",J306,0)</f>
        <v>0</v>
      </c>
      <c r="BG306" s="315">
        <f>IF(N306="zákl. přenesená",J306,0)</f>
        <v>0</v>
      </c>
      <c r="BH306" s="315">
        <f>IF(N306="sníž. přenesená",J306,0)</f>
        <v>0</v>
      </c>
      <c r="BI306" s="315">
        <f>IF(N306="nulová",J306,0)</f>
        <v>0</v>
      </c>
      <c r="BJ306" s="280" t="s">
        <v>80</v>
      </c>
      <c r="BK306" s="315">
        <f>ROUND(I306*H306,2)</f>
        <v>0</v>
      </c>
      <c r="BL306" s="280" t="s">
        <v>235</v>
      </c>
      <c r="BM306" s="314" t="s">
        <v>429</v>
      </c>
    </row>
    <row r="307" spans="1:65" s="139" customFormat="1">
      <c r="B307" s="138"/>
      <c r="D307" s="131" t="s">
        <v>144</v>
      </c>
      <c r="E307" s="140" t="s">
        <v>21</v>
      </c>
      <c r="F307" s="141" t="s">
        <v>83</v>
      </c>
      <c r="H307" s="142">
        <v>4.38</v>
      </c>
      <c r="I307" s="143"/>
      <c r="L307" s="138"/>
      <c r="M307" s="144"/>
      <c r="N307" s="145"/>
      <c r="O307" s="145"/>
      <c r="P307" s="145"/>
      <c r="Q307" s="145"/>
      <c r="R307" s="145"/>
      <c r="S307" s="145"/>
      <c r="T307" s="146"/>
      <c r="AT307" s="140" t="s">
        <v>144</v>
      </c>
      <c r="AU307" s="140" t="s">
        <v>82</v>
      </c>
      <c r="AV307" s="139" t="s">
        <v>82</v>
      </c>
      <c r="AW307" s="139" t="s">
        <v>34</v>
      </c>
      <c r="AX307" s="139" t="s">
        <v>73</v>
      </c>
      <c r="AY307" s="140" t="s">
        <v>132</v>
      </c>
    </row>
    <row r="308" spans="1:65" s="148" customFormat="1">
      <c r="B308" s="147"/>
      <c r="D308" s="131" t="s">
        <v>144</v>
      </c>
      <c r="E308" s="149" t="s">
        <v>21</v>
      </c>
      <c r="F308" s="150" t="s">
        <v>148</v>
      </c>
      <c r="H308" s="151">
        <v>4.38</v>
      </c>
      <c r="I308" s="152"/>
      <c r="L308" s="147"/>
      <c r="M308" s="153"/>
      <c r="N308" s="154"/>
      <c r="O308" s="154"/>
      <c r="P308" s="154"/>
      <c r="Q308" s="154"/>
      <c r="R308" s="154"/>
      <c r="S308" s="154"/>
      <c r="T308" s="155"/>
      <c r="AT308" s="149" t="s">
        <v>144</v>
      </c>
      <c r="AU308" s="149" t="s">
        <v>82</v>
      </c>
      <c r="AV308" s="148" t="s">
        <v>140</v>
      </c>
      <c r="AW308" s="148" t="s">
        <v>34</v>
      </c>
      <c r="AX308" s="148" t="s">
        <v>80</v>
      </c>
      <c r="AY308" s="149" t="s">
        <v>132</v>
      </c>
    </row>
    <row r="309" spans="1:65" s="283" customFormat="1" ht="24.2" customHeight="1">
      <c r="A309" s="23"/>
      <c r="B309" s="22"/>
      <c r="C309" s="114" t="s">
        <v>430</v>
      </c>
      <c r="D309" s="114" t="s">
        <v>135</v>
      </c>
      <c r="E309" s="115" t="s">
        <v>431</v>
      </c>
      <c r="F309" s="116" t="s">
        <v>432</v>
      </c>
      <c r="G309" s="117" t="s">
        <v>212</v>
      </c>
      <c r="H309" s="118">
        <v>1</v>
      </c>
      <c r="I309" s="119"/>
      <c r="J309" s="120">
        <f>ROUND(I309*H309,2)</f>
        <v>0</v>
      </c>
      <c r="K309" s="116" t="s">
        <v>21</v>
      </c>
      <c r="L309" s="22"/>
      <c r="M309" s="313" t="s">
        <v>21</v>
      </c>
      <c r="N309" s="121" t="s">
        <v>44</v>
      </c>
      <c r="O309" s="45"/>
      <c r="P309" s="122">
        <f>O309*H309</f>
        <v>0</v>
      </c>
      <c r="Q309" s="122">
        <v>0</v>
      </c>
      <c r="R309" s="122">
        <f>Q309*H309</f>
        <v>0</v>
      </c>
      <c r="S309" s="122">
        <v>0</v>
      </c>
      <c r="T309" s="123">
        <f>S309*H309</f>
        <v>0</v>
      </c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R309" s="314" t="s">
        <v>235</v>
      </c>
      <c r="AT309" s="314" t="s">
        <v>135</v>
      </c>
      <c r="AU309" s="314" t="s">
        <v>82</v>
      </c>
      <c r="AY309" s="280" t="s">
        <v>132</v>
      </c>
      <c r="BE309" s="315">
        <f>IF(N309="základní",J309,0)</f>
        <v>0</v>
      </c>
      <c r="BF309" s="315">
        <f>IF(N309="snížená",J309,0)</f>
        <v>0</v>
      </c>
      <c r="BG309" s="315">
        <f>IF(N309="zákl. přenesená",J309,0)</f>
        <v>0</v>
      </c>
      <c r="BH309" s="315">
        <f>IF(N309="sníž. přenesená",J309,0)</f>
        <v>0</v>
      </c>
      <c r="BI309" s="315">
        <f>IF(N309="nulová",J309,0)</f>
        <v>0</v>
      </c>
      <c r="BJ309" s="280" t="s">
        <v>80</v>
      </c>
      <c r="BK309" s="315">
        <f>ROUND(I309*H309,2)</f>
        <v>0</v>
      </c>
      <c r="BL309" s="280" t="s">
        <v>235</v>
      </c>
      <c r="BM309" s="314" t="s">
        <v>433</v>
      </c>
    </row>
    <row r="310" spans="1:65" s="139" customFormat="1">
      <c r="B310" s="138"/>
      <c r="D310" s="131" t="s">
        <v>144</v>
      </c>
      <c r="E310" s="140" t="s">
        <v>21</v>
      </c>
      <c r="F310" s="141" t="s">
        <v>214</v>
      </c>
      <c r="H310" s="142">
        <v>1</v>
      </c>
      <c r="I310" s="143"/>
      <c r="L310" s="138"/>
      <c r="M310" s="144"/>
      <c r="N310" s="145"/>
      <c r="O310" s="145"/>
      <c r="P310" s="145"/>
      <c r="Q310" s="145"/>
      <c r="R310" s="145"/>
      <c r="S310" s="145"/>
      <c r="T310" s="146"/>
      <c r="AT310" s="140" t="s">
        <v>144</v>
      </c>
      <c r="AU310" s="140" t="s">
        <v>82</v>
      </c>
      <c r="AV310" s="139" t="s">
        <v>82</v>
      </c>
      <c r="AW310" s="139" t="s">
        <v>34</v>
      </c>
      <c r="AX310" s="139" t="s">
        <v>73</v>
      </c>
      <c r="AY310" s="140" t="s">
        <v>132</v>
      </c>
    </row>
    <row r="311" spans="1:65" s="148" customFormat="1">
      <c r="B311" s="147"/>
      <c r="D311" s="131" t="s">
        <v>144</v>
      </c>
      <c r="E311" s="149" t="s">
        <v>21</v>
      </c>
      <c r="F311" s="150" t="s">
        <v>148</v>
      </c>
      <c r="H311" s="151">
        <v>1</v>
      </c>
      <c r="I311" s="152"/>
      <c r="L311" s="147"/>
      <c r="M311" s="153"/>
      <c r="N311" s="154"/>
      <c r="O311" s="154"/>
      <c r="P311" s="154"/>
      <c r="Q311" s="154"/>
      <c r="R311" s="154"/>
      <c r="S311" s="154"/>
      <c r="T311" s="155"/>
      <c r="AT311" s="149" t="s">
        <v>144</v>
      </c>
      <c r="AU311" s="149" t="s">
        <v>82</v>
      </c>
      <c r="AV311" s="148" t="s">
        <v>140</v>
      </c>
      <c r="AW311" s="148" t="s">
        <v>34</v>
      </c>
      <c r="AX311" s="148" t="s">
        <v>80</v>
      </c>
      <c r="AY311" s="149" t="s">
        <v>132</v>
      </c>
    </row>
    <row r="312" spans="1:65" s="283" customFormat="1" ht="24.2" customHeight="1">
      <c r="A312" s="23"/>
      <c r="B312" s="22"/>
      <c r="C312" s="114" t="s">
        <v>434</v>
      </c>
      <c r="D312" s="114" t="s">
        <v>135</v>
      </c>
      <c r="E312" s="115" t="s">
        <v>435</v>
      </c>
      <c r="F312" s="116" t="s">
        <v>436</v>
      </c>
      <c r="G312" s="117" t="s">
        <v>226</v>
      </c>
      <c r="H312" s="118">
        <v>0.14699999999999999</v>
      </c>
      <c r="I312" s="119"/>
      <c r="J312" s="120">
        <f>ROUND(I312*H312,2)</f>
        <v>0</v>
      </c>
      <c r="K312" s="116" t="s">
        <v>139</v>
      </c>
      <c r="L312" s="22"/>
      <c r="M312" s="313" t="s">
        <v>21</v>
      </c>
      <c r="N312" s="121" t="s">
        <v>44</v>
      </c>
      <c r="O312" s="45"/>
      <c r="P312" s="122">
        <f>O312*H312</f>
        <v>0</v>
      </c>
      <c r="Q312" s="122">
        <v>0</v>
      </c>
      <c r="R312" s="122">
        <f>Q312*H312</f>
        <v>0</v>
      </c>
      <c r="S312" s="122">
        <v>0</v>
      </c>
      <c r="T312" s="123">
        <f>S312*H312</f>
        <v>0</v>
      </c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R312" s="314" t="s">
        <v>235</v>
      </c>
      <c r="AT312" s="314" t="s">
        <v>135</v>
      </c>
      <c r="AU312" s="314" t="s">
        <v>82</v>
      </c>
      <c r="AY312" s="280" t="s">
        <v>132</v>
      </c>
      <c r="BE312" s="315">
        <f>IF(N312="základní",J312,0)</f>
        <v>0</v>
      </c>
      <c r="BF312" s="315">
        <f>IF(N312="snížená",J312,0)</f>
        <v>0</v>
      </c>
      <c r="BG312" s="315">
        <f>IF(N312="zákl. přenesená",J312,0)</f>
        <v>0</v>
      </c>
      <c r="BH312" s="315">
        <f>IF(N312="sníž. přenesená",J312,0)</f>
        <v>0</v>
      </c>
      <c r="BI312" s="315">
        <f>IF(N312="nulová",J312,0)</f>
        <v>0</v>
      </c>
      <c r="BJ312" s="280" t="s">
        <v>80</v>
      </c>
      <c r="BK312" s="315">
        <f>ROUND(I312*H312,2)</f>
        <v>0</v>
      </c>
      <c r="BL312" s="280" t="s">
        <v>235</v>
      </c>
      <c r="BM312" s="314" t="s">
        <v>437</v>
      </c>
    </row>
    <row r="313" spans="1:65" s="283" customFormat="1">
      <c r="A313" s="23"/>
      <c r="B313" s="22"/>
      <c r="C313" s="23"/>
      <c r="D313" s="124" t="s">
        <v>142</v>
      </c>
      <c r="E313" s="23"/>
      <c r="F313" s="125" t="s">
        <v>438</v>
      </c>
      <c r="G313" s="23"/>
      <c r="H313" s="23"/>
      <c r="I313" s="126"/>
      <c r="J313" s="23"/>
      <c r="K313" s="23"/>
      <c r="L313" s="22"/>
      <c r="M313" s="127"/>
      <c r="N313" s="128"/>
      <c r="O313" s="45"/>
      <c r="P313" s="45"/>
      <c r="Q313" s="45"/>
      <c r="R313" s="45"/>
      <c r="S313" s="45"/>
      <c r="T313" s="46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T313" s="280" t="s">
        <v>142</v>
      </c>
      <c r="AU313" s="280" t="s">
        <v>82</v>
      </c>
    </row>
    <row r="314" spans="1:65" s="103" customFormat="1" ht="22.9" customHeight="1">
      <c r="B314" s="102"/>
      <c r="D314" s="104" t="s">
        <v>72</v>
      </c>
      <c r="E314" s="112" t="s">
        <v>439</v>
      </c>
      <c r="F314" s="112" t="s">
        <v>440</v>
      </c>
      <c r="I314" s="106"/>
      <c r="J314" s="113">
        <f>BK314</f>
        <v>0</v>
      </c>
      <c r="L314" s="102"/>
      <c r="M314" s="108"/>
      <c r="N314" s="109"/>
      <c r="O314" s="109"/>
      <c r="P314" s="110">
        <f>SUM(P315:P355)</f>
        <v>0</v>
      </c>
      <c r="Q314" s="109"/>
      <c r="R314" s="110">
        <f>SUM(R315:R355)</f>
        <v>0.38154312000000001</v>
      </c>
      <c r="S314" s="109"/>
      <c r="T314" s="111">
        <f>SUM(T315:T355)</f>
        <v>0</v>
      </c>
      <c r="AR314" s="104" t="s">
        <v>82</v>
      </c>
      <c r="AT314" s="311" t="s">
        <v>72</v>
      </c>
      <c r="AU314" s="311" t="s">
        <v>80</v>
      </c>
      <c r="AY314" s="104" t="s">
        <v>132</v>
      </c>
      <c r="BK314" s="312">
        <f>SUM(BK315:BK355)</f>
        <v>0</v>
      </c>
    </row>
    <row r="315" spans="1:65" s="283" customFormat="1" ht="16.5" customHeight="1">
      <c r="A315" s="23"/>
      <c r="B315" s="22"/>
      <c r="C315" s="114" t="s">
        <v>441</v>
      </c>
      <c r="D315" s="114" t="s">
        <v>135</v>
      </c>
      <c r="E315" s="115" t="s">
        <v>442</v>
      </c>
      <c r="F315" s="116" t="s">
        <v>443</v>
      </c>
      <c r="G315" s="117" t="s">
        <v>138</v>
      </c>
      <c r="H315" s="118">
        <v>12.744</v>
      </c>
      <c r="I315" s="119"/>
      <c r="J315" s="120">
        <f>ROUND(I315*H315,2)</f>
        <v>0</v>
      </c>
      <c r="K315" s="116" t="s">
        <v>139</v>
      </c>
      <c r="L315" s="22"/>
      <c r="M315" s="313" t="s">
        <v>21</v>
      </c>
      <c r="N315" s="121" t="s">
        <v>44</v>
      </c>
      <c r="O315" s="45"/>
      <c r="P315" s="122">
        <f>O315*H315</f>
        <v>0</v>
      </c>
      <c r="Q315" s="122">
        <v>0</v>
      </c>
      <c r="R315" s="122">
        <f>Q315*H315</f>
        <v>0</v>
      </c>
      <c r="S315" s="122">
        <v>0</v>
      </c>
      <c r="T315" s="123">
        <f>S315*H315</f>
        <v>0</v>
      </c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R315" s="314" t="s">
        <v>235</v>
      </c>
      <c r="AT315" s="314" t="s">
        <v>135</v>
      </c>
      <c r="AU315" s="314" t="s">
        <v>82</v>
      </c>
      <c r="AY315" s="280" t="s">
        <v>132</v>
      </c>
      <c r="BE315" s="315">
        <f>IF(N315="základní",J315,0)</f>
        <v>0</v>
      </c>
      <c r="BF315" s="315">
        <f>IF(N315="snížená",J315,0)</f>
        <v>0</v>
      </c>
      <c r="BG315" s="315">
        <f>IF(N315="zákl. přenesená",J315,0)</f>
        <v>0</v>
      </c>
      <c r="BH315" s="315">
        <f>IF(N315="sníž. přenesená",J315,0)</f>
        <v>0</v>
      </c>
      <c r="BI315" s="315">
        <f>IF(N315="nulová",J315,0)</f>
        <v>0</v>
      </c>
      <c r="BJ315" s="280" t="s">
        <v>80</v>
      </c>
      <c r="BK315" s="315">
        <f>ROUND(I315*H315,2)</f>
        <v>0</v>
      </c>
      <c r="BL315" s="280" t="s">
        <v>235</v>
      </c>
      <c r="BM315" s="314" t="s">
        <v>444</v>
      </c>
    </row>
    <row r="316" spans="1:65" s="283" customFormat="1">
      <c r="A316" s="23"/>
      <c r="B316" s="22"/>
      <c r="C316" s="23"/>
      <c r="D316" s="124" t="s">
        <v>142</v>
      </c>
      <c r="E316" s="23"/>
      <c r="F316" s="125" t="s">
        <v>445</v>
      </c>
      <c r="G316" s="23"/>
      <c r="H316" s="23"/>
      <c r="I316" s="126"/>
      <c r="J316" s="23"/>
      <c r="K316" s="23"/>
      <c r="L316" s="22"/>
      <c r="M316" s="127"/>
      <c r="N316" s="128"/>
      <c r="O316" s="45"/>
      <c r="P316" s="45"/>
      <c r="Q316" s="45"/>
      <c r="R316" s="45"/>
      <c r="S316" s="45"/>
      <c r="T316" s="46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T316" s="280" t="s">
        <v>142</v>
      </c>
      <c r="AU316" s="280" t="s">
        <v>82</v>
      </c>
    </row>
    <row r="317" spans="1:65" s="139" customFormat="1">
      <c r="B317" s="138"/>
      <c r="D317" s="131" t="s">
        <v>144</v>
      </c>
      <c r="E317" s="140" t="s">
        <v>21</v>
      </c>
      <c r="F317" s="141" t="s">
        <v>85</v>
      </c>
      <c r="H317" s="142">
        <v>12.744</v>
      </c>
      <c r="I317" s="143"/>
      <c r="L317" s="138"/>
      <c r="M317" s="144"/>
      <c r="N317" s="145"/>
      <c r="O317" s="145"/>
      <c r="P317" s="145"/>
      <c r="Q317" s="145"/>
      <c r="R317" s="145"/>
      <c r="S317" s="145"/>
      <c r="T317" s="146"/>
      <c r="AT317" s="140" t="s">
        <v>144</v>
      </c>
      <c r="AU317" s="140" t="s">
        <v>82</v>
      </c>
      <c r="AV317" s="139" t="s">
        <v>82</v>
      </c>
      <c r="AW317" s="139" t="s">
        <v>34</v>
      </c>
      <c r="AX317" s="139" t="s">
        <v>73</v>
      </c>
      <c r="AY317" s="140" t="s">
        <v>132</v>
      </c>
    </row>
    <row r="318" spans="1:65" s="148" customFormat="1">
      <c r="B318" s="147"/>
      <c r="D318" s="131" t="s">
        <v>144</v>
      </c>
      <c r="E318" s="149" t="s">
        <v>21</v>
      </c>
      <c r="F318" s="150" t="s">
        <v>148</v>
      </c>
      <c r="H318" s="151">
        <v>12.744</v>
      </c>
      <c r="I318" s="152"/>
      <c r="L318" s="147"/>
      <c r="M318" s="153"/>
      <c r="N318" s="154"/>
      <c r="O318" s="154"/>
      <c r="P318" s="154"/>
      <c r="Q318" s="154"/>
      <c r="R318" s="154"/>
      <c r="S318" s="154"/>
      <c r="T318" s="155"/>
      <c r="AT318" s="149" t="s">
        <v>144</v>
      </c>
      <c r="AU318" s="149" t="s">
        <v>82</v>
      </c>
      <c r="AV318" s="148" t="s">
        <v>140</v>
      </c>
      <c r="AW318" s="148" t="s">
        <v>34</v>
      </c>
      <c r="AX318" s="148" t="s">
        <v>80</v>
      </c>
      <c r="AY318" s="149" t="s">
        <v>132</v>
      </c>
    </row>
    <row r="319" spans="1:65" s="283" customFormat="1" ht="16.5" customHeight="1">
      <c r="A319" s="23"/>
      <c r="B319" s="22"/>
      <c r="C319" s="114" t="s">
        <v>446</v>
      </c>
      <c r="D319" s="114" t="s">
        <v>135</v>
      </c>
      <c r="E319" s="115" t="s">
        <v>447</v>
      </c>
      <c r="F319" s="116" t="s">
        <v>448</v>
      </c>
      <c r="G319" s="117" t="s">
        <v>138</v>
      </c>
      <c r="H319" s="118">
        <v>8.1999999999999993</v>
      </c>
      <c r="I319" s="119"/>
      <c r="J319" s="120">
        <f>ROUND(I319*H319,2)</f>
        <v>0</v>
      </c>
      <c r="K319" s="116" t="s">
        <v>139</v>
      </c>
      <c r="L319" s="22"/>
      <c r="M319" s="313" t="s">
        <v>21</v>
      </c>
      <c r="N319" s="121" t="s">
        <v>44</v>
      </c>
      <c r="O319" s="45"/>
      <c r="P319" s="122">
        <f>O319*H319</f>
        <v>0</v>
      </c>
      <c r="Q319" s="122">
        <v>2.9999999999999997E-4</v>
      </c>
      <c r="R319" s="122">
        <f>Q319*H319</f>
        <v>2.4599999999999995E-3</v>
      </c>
      <c r="S319" s="122">
        <v>0</v>
      </c>
      <c r="T319" s="123">
        <f>S319*H319</f>
        <v>0</v>
      </c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R319" s="314" t="s">
        <v>235</v>
      </c>
      <c r="AT319" s="314" t="s">
        <v>135</v>
      </c>
      <c r="AU319" s="314" t="s">
        <v>82</v>
      </c>
      <c r="AY319" s="280" t="s">
        <v>132</v>
      </c>
      <c r="BE319" s="315">
        <f>IF(N319="základní",J319,0)</f>
        <v>0</v>
      </c>
      <c r="BF319" s="315">
        <f>IF(N319="snížená",J319,0)</f>
        <v>0</v>
      </c>
      <c r="BG319" s="315">
        <f>IF(N319="zákl. přenesená",J319,0)</f>
        <v>0</v>
      </c>
      <c r="BH319" s="315">
        <f>IF(N319="sníž. přenesená",J319,0)</f>
        <v>0</v>
      </c>
      <c r="BI319" s="315">
        <f>IF(N319="nulová",J319,0)</f>
        <v>0</v>
      </c>
      <c r="BJ319" s="280" t="s">
        <v>80</v>
      </c>
      <c r="BK319" s="315">
        <f>ROUND(I319*H319,2)</f>
        <v>0</v>
      </c>
      <c r="BL319" s="280" t="s">
        <v>235</v>
      </c>
      <c r="BM319" s="314" t="s">
        <v>449</v>
      </c>
    </row>
    <row r="320" spans="1:65" s="283" customFormat="1">
      <c r="A320" s="23"/>
      <c r="B320" s="22"/>
      <c r="C320" s="23"/>
      <c r="D320" s="124" t="s">
        <v>142</v>
      </c>
      <c r="E320" s="23"/>
      <c r="F320" s="125" t="s">
        <v>450</v>
      </c>
      <c r="G320" s="23"/>
      <c r="H320" s="23"/>
      <c r="I320" s="126"/>
      <c r="J320" s="23"/>
      <c r="K320" s="23"/>
      <c r="L320" s="22"/>
      <c r="M320" s="127"/>
      <c r="N320" s="128"/>
      <c r="O320" s="45"/>
      <c r="P320" s="45"/>
      <c r="Q320" s="45"/>
      <c r="R320" s="45"/>
      <c r="S320" s="45"/>
      <c r="T320" s="46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T320" s="280" t="s">
        <v>142</v>
      </c>
      <c r="AU320" s="280" t="s">
        <v>82</v>
      </c>
    </row>
    <row r="321" spans="1:65" s="130" customFormat="1">
      <c r="B321" s="129"/>
      <c r="D321" s="131" t="s">
        <v>144</v>
      </c>
      <c r="E321" s="132" t="s">
        <v>21</v>
      </c>
      <c r="F321" s="133" t="s">
        <v>451</v>
      </c>
      <c r="H321" s="132" t="s">
        <v>21</v>
      </c>
      <c r="I321" s="134"/>
      <c r="L321" s="129"/>
      <c r="M321" s="135"/>
      <c r="N321" s="136"/>
      <c r="O321" s="136"/>
      <c r="P321" s="136"/>
      <c r="Q321" s="136"/>
      <c r="R321" s="136"/>
      <c r="S321" s="136"/>
      <c r="T321" s="137"/>
      <c r="AT321" s="132" t="s">
        <v>144</v>
      </c>
      <c r="AU321" s="132" t="s">
        <v>82</v>
      </c>
      <c r="AV321" s="130" t="s">
        <v>80</v>
      </c>
      <c r="AW321" s="130" t="s">
        <v>34</v>
      </c>
      <c r="AX321" s="130" t="s">
        <v>73</v>
      </c>
      <c r="AY321" s="132" t="s">
        <v>132</v>
      </c>
    </row>
    <row r="322" spans="1:65" s="139" customFormat="1">
      <c r="B322" s="138"/>
      <c r="D322" s="131" t="s">
        <v>144</v>
      </c>
      <c r="E322" s="140" t="s">
        <v>21</v>
      </c>
      <c r="F322" s="141" t="s">
        <v>452</v>
      </c>
      <c r="H322" s="142">
        <v>8.1999999999999993</v>
      </c>
      <c r="I322" s="143"/>
      <c r="L322" s="138"/>
      <c r="M322" s="144"/>
      <c r="N322" s="145"/>
      <c r="O322" s="145"/>
      <c r="P322" s="145"/>
      <c r="Q322" s="145"/>
      <c r="R322" s="145"/>
      <c r="S322" s="145"/>
      <c r="T322" s="146"/>
      <c r="AT322" s="140" t="s">
        <v>144</v>
      </c>
      <c r="AU322" s="140" t="s">
        <v>82</v>
      </c>
      <c r="AV322" s="139" t="s">
        <v>82</v>
      </c>
      <c r="AW322" s="139" t="s">
        <v>34</v>
      </c>
      <c r="AX322" s="139" t="s">
        <v>73</v>
      </c>
      <c r="AY322" s="140" t="s">
        <v>132</v>
      </c>
    </row>
    <row r="323" spans="1:65" s="148" customFormat="1">
      <c r="B323" s="147"/>
      <c r="D323" s="131" t="s">
        <v>144</v>
      </c>
      <c r="E323" s="149" t="s">
        <v>21</v>
      </c>
      <c r="F323" s="150" t="s">
        <v>148</v>
      </c>
      <c r="H323" s="151">
        <v>8.1999999999999993</v>
      </c>
      <c r="I323" s="152"/>
      <c r="L323" s="147"/>
      <c r="M323" s="153"/>
      <c r="N323" s="154"/>
      <c r="O323" s="154"/>
      <c r="P323" s="154"/>
      <c r="Q323" s="154"/>
      <c r="R323" s="154"/>
      <c r="S323" s="154"/>
      <c r="T323" s="155"/>
      <c r="AT323" s="149" t="s">
        <v>144</v>
      </c>
      <c r="AU323" s="149" t="s">
        <v>82</v>
      </c>
      <c r="AV323" s="148" t="s">
        <v>140</v>
      </c>
      <c r="AW323" s="148" t="s">
        <v>34</v>
      </c>
      <c r="AX323" s="148" t="s">
        <v>80</v>
      </c>
      <c r="AY323" s="149" t="s">
        <v>132</v>
      </c>
    </row>
    <row r="324" spans="1:65" s="283" customFormat="1" ht="21.75" customHeight="1">
      <c r="A324" s="23"/>
      <c r="B324" s="22"/>
      <c r="C324" s="114" t="s">
        <v>453</v>
      </c>
      <c r="D324" s="114" t="s">
        <v>135</v>
      </c>
      <c r="E324" s="115" t="s">
        <v>454</v>
      </c>
      <c r="F324" s="116" t="s">
        <v>455</v>
      </c>
      <c r="G324" s="117" t="s">
        <v>138</v>
      </c>
      <c r="H324" s="118">
        <v>2.1480000000000001</v>
      </c>
      <c r="I324" s="119"/>
      <c r="J324" s="120">
        <f>ROUND(I324*H324,2)</f>
        <v>0</v>
      </c>
      <c r="K324" s="116" t="s">
        <v>21</v>
      </c>
      <c r="L324" s="22"/>
      <c r="M324" s="313" t="s">
        <v>21</v>
      </c>
      <c r="N324" s="121" t="s">
        <v>44</v>
      </c>
      <c r="O324" s="45"/>
      <c r="P324" s="122">
        <f>O324*H324</f>
        <v>0</v>
      </c>
      <c r="Q324" s="122">
        <v>1.5E-3</v>
      </c>
      <c r="R324" s="122">
        <f>Q324*H324</f>
        <v>3.2220000000000005E-3</v>
      </c>
      <c r="S324" s="122">
        <v>0</v>
      </c>
      <c r="T324" s="123">
        <f>S324*H324</f>
        <v>0</v>
      </c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R324" s="314" t="s">
        <v>235</v>
      </c>
      <c r="AT324" s="314" t="s">
        <v>135</v>
      </c>
      <c r="AU324" s="314" t="s">
        <v>82</v>
      </c>
      <c r="AY324" s="280" t="s">
        <v>132</v>
      </c>
      <c r="BE324" s="315">
        <f>IF(N324="základní",J324,0)</f>
        <v>0</v>
      </c>
      <c r="BF324" s="315">
        <f>IF(N324="snížená",J324,0)</f>
        <v>0</v>
      </c>
      <c r="BG324" s="315">
        <f>IF(N324="zákl. přenesená",J324,0)</f>
        <v>0</v>
      </c>
      <c r="BH324" s="315">
        <f>IF(N324="sníž. přenesená",J324,0)</f>
        <v>0</v>
      </c>
      <c r="BI324" s="315">
        <f>IF(N324="nulová",J324,0)</f>
        <v>0</v>
      </c>
      <c r="BJ324" s="280" t="s">
        <v>80</v>
      </c>
      <c r="BK324" s="315">
        <f>ROUND(I324*H324,2)</f>
        <v>0</v>
      </c>
      <c r="BL324" s="280" t="s">
        <v>235</v>
      </c>
      <c r="BM324" s="314" t="s">
        <v>456</v>
      </c>
    </row>
    <row r="325" spans="1:65" s="130" customFormat="1">
      <c r="B325" s="129"/>
      <c r="D325" s="131" t="s">
        <v>144</v>
      </c>
      <c r="E325" s="132" t="s">
        <v>21</v>
      </c>
      <c r="F325" s="133" t="s">
        <v>457</v>
      </c>
      <c r="H325" s="132" t="s">
        <v>21</v>
      </c>
      <c r="I325" s="134"/>
      <c r="L325" s="129"/>
      <c r="M325" s="135"/>
      <c r="N325" s="136"/>
      <c r="O325" s="136"/>
      <c r="P325" s="136"/>
      <c r="Q325" s="136"/>
      <c r="R325" s="136"/>
      <c r="S325" s="136"/>
      <c r="T325" s="137"/>
      <c r="AT325" s="132" t="s">
        <v>144</v>
      </c>
      <c r="AU325" s="132" t="s">
        <v>82</v>
      </c>
      <c r="AV325" s="130" t="s">
        <v>80</v>
      </c>
      <c r="AW325" s="130" t="s">
        <v>34</v>
      </c>
      <c r="AX325" s="130" t="s">
        <v>73</v>
      </c>
      <c r="AY325" s="132" t="s">
        <v>132</v>
      </c>
    </row>
    <row r="326" spans="1:65" s="139" customFormat="1">
      <c r="B326" s="138"/>
      <c r="D326" s="131" t="s">
        <v>144</v>
      </c>
      <c r="E326" s="140" t="s">
        <v>21</v>
      </c>
      <c r="F326" s="141" t="s">
        <v>458</v>
      </c>
      <c r="H326" s="142">
        <v>2.1480000000000001</v>
      </c>
      <c r="I326" s="143"/>
      <c r="L326" s="138"/>
      <c r="M326" s="144"/>
      <c r="N326" s="145"/>
      <c r="O326" s="145"/>
      <c r="P326" s="145"/>
      <c r="Q326" s="145"/>
      <c r="R326" s="145"/>
      <c r="S326" s="145"/>
      <c r="T326" s="146"/>
      <c r="AT326" s="140" t="s">
        <v>144</v>
      </c>
      <c r="AU326" s="140" t="s">
        <v>82</v>
      </c>
      <c r="AV326" s="139" t="s">
        <v>82</v>
      </c>
      <c r="AW326" s="139" t="s">
        <v>34</v>
      </c>
      <c r="AX326" s="139" t="s">
        <v>73</v>
      </c>
      <c r="AY326" s="140" t="s">
        <v>132</v>
      </c>
    </row>
    <row r="327" spans="1:65" s="148" customFormat="1">
      <c r="B327" s="147"/>
      <c r="D327" s="131" t="s">
        <v>144</v>
      </c>
      <c r="E327" s="149" t="s">
        <v>21</v>
      </c>
      <c r="F327" s="150" t="s">
        <v>148</v>
      </c>
      <c r="H327" s="151">
        <v>2.1480000000000001</v>
      </c>
      <c r="I327" s="152"/>
      <c r="L327" s="147"/>
      <c r="M327" s="153"/>
      <c r="N327" s="154"/>
      <c r="O327" s="154"/>
      <c r="P327" s="154"/>
      <c r="Q327" s="154"/>
      <c r="R327" s="154"/>
      <c r="S327" s="154"/>
      <c r="T327" s="155"/>
      <c r="AT327" s="149" t="s">
        <v>144</v>
      </c>
      <c r="AU327" s="149" t="s">
        <v>82</v>
      </c>
      <c r="AV327" s="148" t="s">
        <v>140</v>
      </c>
      <c r="AW327" s="148" t="s">
        <v>34</v>
      </c>
      <c r="AX327" s="148" t="s">
        <v>80</v>
      </c>
      <c r="AY327" s="149" t="s">
        <v>132</v>
      </c>
    </row>
    <row r="328" spans="1:65" s="283" customFormat="1" ht="21.75" customHeight="1">
      <c r="A328" s="23"/>
      <c r="B328" s="22"/>
      <c r="C328" s="114" t="s">
        <v>459</v>
      </c>
      <c r="D328" s="114" t="s">
        <v>135</v>
      </c>
      <c r="E328" s="115" t="s">
        <v>460</v>
      </c>
      <c r="F328" s="116" t="s">
        <v>461</v>
      </c>
      <c r="G328" s="117" t="s">
        <v>138</v>
      </c>
      <c r="H328" s="118">
        <v>8.1999999999999993</v>
      </c>
      <c r="I328" s="119"/>
      <c r="J328" s="120">
        <f>ROUND(I328*H328,2)</f>
        <v>0</v>
      </c>
      <c r="K328" s="116" t="s">
        <v>139</v>
      </c>
      <c r="L328" s="22"/>
      <c r="M328" s="313" t="s">
        <v>21</v>
      </c>
      <c r="N328" s="121" t="s">
        <v>44</v>
      </c>
      <c r="O328" s="45"/>
      <c r="P328" s="122">
        <f>O328*H328</f>
        <v>0</v>
      </c>
      <c r="Q328" s="122">
        <v>4.4999999999999997E-3</v>
      </c>
      <c r="R328" s="122">
        <f>Q328*H328</f>
        <v>3.6899999999999995E-2</v>
      </c>
      <c r="S328" s="122">
        <v>0</v>
      </c>
      <c r="T328" s="123">
        <f>S328*H328</f>
        <v>0</v>
      </c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R328" s="314" t="s">
        <v>235</v>
      </c>
      <c r="AT328" s="314" t="s">
        <v>135</v>
      </c>
      <c r="AU328" s="314" t="s">
        <v>82</v>
      </c>
      <c r="AY328" s="280" t="s">
        <v>132</v>
      </c>
      <c r="BE328" s="315">
        <f>IF(N328="základní",J328,0)</f>
        <v>0</v>
      </c>
      <c r="BF328" s="315">
        <f>IF(N328="snížená",J328,0)</f>
        <v>0</v>
      </c>
      <c r="BG328" s="315">
        <f>IF(N328="zákl. přenesená",J328,0)</f>
        <v>0</v>
      </c>
      <c r="BH328" s="315">
        <f>IF(N328="sníž. přenesená",J328,0)</f>
        <v>0</v>
      </c>
      <c r="BI328" s="315">
        <f>IF(N328="nulová",J328,0)</f>
        <v>0</v>
      </c>
      <c r="BJ328" s="280" t="s">
        <v>80</v>
      </c>
      <c r="BK328" s="315">
        <f>ROUND(I328*H328,2)</f>
        <v>0</v>
      </c>
      <c r="BL328" s="280" t="s">
        <v>235</v>
      </c>
      <c r="BM328" s="314" t="s">
        <v>462</v>
      </c>
    </row>
    <row r="329" spans="1:65" s="283" customFormat="1">
      <c r="A329" s="23"/>
      <c r="B329" s="22"/>
      <c r="C329" s="23"/>
      <c r="D329" s="124" t="s">
        <v>142</v>
      </c>
      <c r="E329" s="23"/>
      <c r="F329" s="125" t="s">
        <v>463</v>
      </c>
      <c r="G329" s="23"/>
      <c r="H329" s="23"/>
      <c r="I329" s="126"/>
      <c r="J329" s="23"/>
      <c r="K329" s="23"/>
      <c r="L329" s="22"/>
      <c r="M329" s="127"/>
      <c r="N329" s="128"/>
      <c r="O329" s="45"/>
      <c r="P329" s="45"/>
      <c r="Q329" s="45"/>
      <c r="R329" s="45"/>
      <c r="S329" s="45"/>
      <c r="T329" s="46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T329" s="280" t="s">
        <v>142</v>
      </c>
      <c r="AU329" s="280" t="s">
        <v>82</v>
      </c>
    </row>
    <row r="330" spans="1:65" s="130" customFormat="1">
      <c r="B330" s="129"/>
      <c r="D330" s="131" t="s">
        <v>144</v>
      </c>
      <c r="E330" s="132" t="s">
        <v>21</v>
      </c>
      <c r="F330" s="133" t="s">
        <v>451</v>
      </c>
      <c r="H330" s="132" t="s">
        <v>21</v>
      </c>
      <c r="I330" s="134"/>
      <c r="L330" s="129"/>
      <c r="M330" s="135"/>
      <c r="N330" s="136"/>
      <c r="O330" s="136"/>
      <c r="P330" s="136"/>
      <c r="Q330" s="136"/>
      <c r="R330" s="136"/>
      <c r="S330" s="136"/>
      <c r="T330" s="137"/>
      <c r="AT330" s="132" t="s">
        <v>144</v>
      </c>
      <c r="AU330" s="132" t="s">
        <v>82</v>
      </c>
      <c r="AV330" s="130" t="s">
        <v>80</v>
      </c>
      <c r="AW330" s="130" t="s">
        <v>34</v>
      </c>
      <c r="AX330" s="130" t="s">
        <v>73</v>
      </c>
      <c r="AY330" s="132" t="s">
        <v>132</v>
      </c>
    </row>
    <row r="331" spans="1:65" s="139" customFormat="1">
      <c r="B331" s="138"/>
      <c r="D331" s="131" t="s">
        <v>144</v>
      </c>
      <c r="E331" s="140" t="s">
        <v>21</v>
      </c>
      <c r="F331" s="141" t="s">
        <v>452</v>
      </c>
      <c r="H331" s="142">
        <v>8.1999999999999993</v>
      </c>
      <c r="I331" s="143"/>
      <c r="L331" s="138"/>
      <c r="M331" s="144"/>
      <c r="N331" s="145"/>
      <c r="O331" s="145"/>
      <c r="P331" s="145"/>
      <c r="Q331" s="145"/>
      <c r="R331" s="145"/>
      <c r="S331" s="145"/>
      <c r="T331" s="146"/>
      <c r="AT331" s="140" t="s">
        <v>144</v>
      </c>
      <c r="AU331" s="140" t="s">
        <v>82</v>
      </c>
      <c r="AV331" s="139" t="s">
        <v>82</v>
      </c>
      <c r="AW331" s="139" t="s">
        <v>34</v>
      </c>
      <c r="AX331" s="139" t="s">
        <v>73</v>
      </c>
      <c r="AY331" s="140" t="s">
        <v>132</v>
      </c>
    </row>
    <row r="332" spans="1:65" s="148" customFormat="1">
      <c r="B332" s="147"/>
      <c r="D332" s="131" t="s">
        <v>144</v>
      </c>
      <c r="E332" s="149" t="s">
        <v>21</v>
      </c>
      <c r="F332" s="150" t="s">
        <v>148</v>
      </c>
      <c r="H332" s="151">
        <v>8.1999999999999993</v>
      </c>
      <c r="I332" s="152"/>
      <c r="L332" s="147"/>
      <c r="M332" s="153"/>
      <c r="N332" s="154"/>
      <c r="O332" s="154"/>
      <c r="P332" s="154"/>
      <c r="Q332" s="154"/>
      <c r="R332" s="154"/>
      <c r="S332" s="154"/>
      <c r="T332" s="155"/>
      <c r="AT332" s="149" t="s">
        <v>144</v>
      </c>
      <c r="AU332" s="149" t="s">
        <v>82</v>
      </c>
      <c r="AV332" s="148" t="s">
        <v>140</v>
      </c>
      <c r="AW332" s="148" t="s">
        <v>34</v>
      </c>
      <c r="AX332" s="148" t="s">
        <v>80</v>
      </c>
      <c r="AY332" s="149" t="s">
        <v>132</v>
      </c>
    </row>
    <row r="333" spans="1:65" s="283" customFormat="1" ht="21.75" customHeight="1">
      <c r="A333" s="23"/>
      <c r="B333" s="22"/>
      <c r="C333" s="114" t="s">
        <v>464</v>
      </c>
      <c r="D333" s="114" t="s">
        <v>135</v>
      </c>
      <c r="E333" s="115" t="s">
        <v>465</v>
      </c>
      <c r="F333" s="116" t="s">
        <v>466</v>
      </c>
      <c r="G333" s="117" t="s">
        <v>138</v>
      </c>
      <c r="H333" s="118">
        <v>12.744</v>
      </c>
      <c r="I333" s="119"/>
      <c r="J333" s="120">
        <f>ROUND(I333*H333,2)</f>
        <v>0</v>
      </c>
      <c r="K333" s="116" t="s">
        <v>139</v>
      </c>
      <c r="L333" s="22"/>
      <c r="M333" s="313" t="s">
        <v>21</v>
      </c>
      <c r="N333" s="121" t="s">
        <v>44</v>
      </c>
      <c r="O333" s="45"/>
      <c r="P333" s="122">
        <f>O333*H333</f>
        <v>0</v>
      </c>
      <c r="Q333" s="122">
        <v>5.3800000000000002E-3</v>
      </c>
      <c r="R333" s="122">
        <f>Q333*H333</f>
        <v>6.8562720000000008E-2</v>
      </c>
      <c r="S333" s="122">
        <v>0</v>
      </c>
      <c r="T333" s="123">
        <f>S333*H333</f>
        <v>0</v>
      </c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R333" s="314" t="s">
        <v>235</v>
      </c>
      <c r="AT333" s="314" t="s">
        <v>135</v>
      </c>
      <c r="AU333" s="314" t="s">
        <v>82</v>
      </c>
      <c r="AY333" s="280" t="s">
        <v>132</v>
      </c>
      <c r="BE333" s="315">
        <f>IF(N333="základní",J333,0)</f>
        <v>0</v>
      </c>
      <c r="BF333" s="315">
        <f>IF(N333="snížená",J333,0)</f>
        <v>0</v>
      </c>
      <c r="BG333" s="315">
        <f>IF(N333="zákl. přenesená",J333,0)</f>
        <v>0</v>
      </c>
      <c r="BH333" s="315">
        <f>IF(N333="sníž. přenesená",J333,0)</f>
        <v>0</v>
      </c>
      <c r="BI333" s="315">
        <f>IF(N333="nulová",J333,0)</f>
        <v>0</v>
      </c>
      <c r="BJ333" s="280" t="s">
        <v>80</v>
      </c>
      <c r="BK333" s="315">
        <f>ROUND(I333*H333,2)</f>
        <v>0</v>
      </c>
      <c r="BL333" s="280" t="s">
        <v>235</v>
      </c>
      <c r="BM333" s="314" t="s">
        <v>467</v>
      </c>
    </row>
    <row r="334" spans="1:65" s="283" customFormat="1">
      <c r="A334" s="23"/>
      <c r="B334" s="22"/>
      <c r="C334" s="23"/>
      <c r="D334" s="124" t="s">
        <v>142</v>
      </c>
      <c r="E334" s="23"/>
      <c r="F334" s="125" t="s">
        <v>468</v>
      </c>
      <c r="G334" s="23"/>
      <c r="H334" s="23"/>
      <c r="I334" s="126"/>
      <c r="J334" s="23"/>
      <c r="K334" s="23"/>
      <c r="L334" s="22"/>
      <c r="M334" s="127"/>
      <c r="N334" s="128"/>
      <c r="O334" s="45"/>
      <c r="P334" s="45"/>
      <c r="Q334" s="45"/>
      <c r="R334" s="45"/>
      <c r="S334" s="45"/>
      <c r="T334" s="46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T334" s="280" t="s">
        <v>142</v>
      </c>
      <c r="AU334" s="280" t="s">
        <v>82</v>
      </c>
    </row>
    <row r="335" spans="1:65" s="139" customFormat="1">
      <c r="B335" s="138"/>
      <c r="D335" s="131" t="s">
        <v>144</v>
      </c>
      <c r="E335" s="140" t="s">
        <v>21</v>
      </c>
      <c r="F335" s="141" t="s">
        <v>469</v>
      </c>
      <c r="H335" s="142">
        <v>14.32</v>
      </c>
      <c r="I335" s="143"/>
      <c r="L335" s="138"/>
      <c r="M335" s="144"/>
      <c r="N335" s="145"/>
      <c r="O335" s="145"/>
      <c r="P335" s="145"/>
      <c r="Q335" s="145"/>
      <c r="R335" s="145"/>
      <c r="S335" s="145"/>
      <c r="T335" s="146"/>
      <c r="AT335" s="140" t="s">
        <v>144</v>
      </c>
      <c r="AU335" s="140" t="s">
        <v>82</v>
      </c>
      <c r="AV335" s="139" t="s">
        <v>82</v>
      </c>
      <c r="AW335" s="139" t="s">
        <v>34</v>
      </c>
      <c r="AX335" s="139" t="s">
        <v>73</v>
      </c>
      <c r="AY335" s="140" t="s">
        <v>132</v>
      </c>
    </row>
    <row r="336" spans="1:65" s="139" customFormat="1">
      <c r="B336" s="138"/>
      <c r="D336" s="131" t="s">
        <v>144</v>
      </c>
      <c r="E336" s="140" t="s">
        <v>21</v>
      </c>
      <c r="F336" s="141" t="s">
        <v>470</v>
      </c>
      <c r="H336" s="142">
        <v>-1.5760000000000001</v>
      </c>
      <c r="I336" s="143"/>
      <c r="L336" s="138"/>
      <c r="M336" s="144"/>
      <c r="N336" s="145"/>
      <c r="O336" s="145"/>
      <c r="P336" s="145"/>
      <c r="Q336" s="145"/>
      <c r="R336" s="145"/>
      <c r="S336" s="145"/>
      <c r="T336" s="146"/>
      <c r="AT336" s="140" t="s">
        <v>144</v>
      </c>
      <c r="AU336" s="140" t="s">
        <v>82</v>
      </c>
      <c r="AV336" s="139" t="s">
        <v>82</v>
      </c>
      <c r="AW336" s="139" t="s">
        <v>34</v>
      </c>
      <c r="AX336" s="139" t="s">
        <v>73</v>
      </c>
      <c r="AY336" s="140" t="s">
        <v>132</v>
      </c>
    </row>
    <row r="337" spans="1:65" s="158" customFormat="1">
      <c r="B337" s="157"/>
      <c r="D337" s="131" t="s">
        <v>144</v>
      </c>
      <c r="E337" s="159" t="s">
        <v>85</v>
      </c>
      <c r="F337" s="160" t="s">
        <v>299</v>
      </c>
      <c r="H337" s="161">
        <v>12.744</v>
      </c>
      <c r="I337" s="162"/>
      <c r="L337" s="157"/>
      <c r="M337" s="163"/>
      <c r="N337" s="164"/>
      <c r="O337" s="164"/>
      <c r="P337" s="164"/>
      <c r="Q337" s="164"/>
      <c r="R337" s="164"/>
      <c r="S337" s="164"/>
      <c r="T337" s="165"/>
      <c r="AT337" s="159" t="s">
        <v>144</v>
      </c>
      <c r="AU337" s="159" t="s">
        <v>82</v>
      </c>
      <c r="AV337" s="158" t="s">
        <v>154</v>
      </c>
      <c r="AW337" s="158" t="s">
        <v>34</v>
      </c>
      <c r="AX337" s="158" t="s">
        <v>73</v>
      </c>
      <c r="AY337" s="159" t="s">
        <v>132</v>
      </c>
    </row>
    <row r="338" spans="1:65" s="148" customFormat="1">
      <c r="B338" s="147"/>
      <c r="D338" s="131" t="s">
        <v>144</v>
      </c>
      <c r="E338" s="149" t="s">
        <v>21</v>
      </c>
      <c r="F338" s="150" t="s">
        <v>148</v>
      </c>
      <c r="H338" s="151">
        <v>12.744</v>
      </c>
      <c r="I338" s="152"/>
      <c r="L338" s="147"/>
      <c r="M338" s="153"/>
      <c r="N338" s="154"/>
      <c r="O338" s="154"/>
      <c r="P338" s="154"/>
      <c r="Q338" s="154"/>
      <c r="R338" s="154"/>
      <c r="S338" s="154"/>
      <c r="T338" s="155"/>
      <c r="AT338" s="149" t="s">
        <v>144</v>
      </c>
      <c r="AU338" s="149" t="s">
        <v>82</v>
      </c>
      <c r="AV338" s="148" t="s">
        <v>140</v>
      </c>
      <c r="AW338" s="148" t="s">
        <v>34</v>
      </c>
      <c r="AX338" s="148" t="s">
        <v>80</v>
      </c>
      <c r="AY338" s="149" t="s">
        <v>132</v>
      </c>
    </row>
    <row r="339" spans="1:65" s="283" customFormat="1" ht="90" customHeight="1">
      <c r="A339" s="23"/>
      <c r="B339" s="22"/>
      <c r="C339" s="166" t="s">
        <v>471</v>
      </c>
      <c r="D339" s="166" t="s">
        <v>344</v>
      </c>
      <c r="E339" s="167" t="s">
        <v>472</v>
      </c>
      <c r="F339" s="373" t="s">
        <v>737</v>
      </c>
      <c r="G339" s="169" t="s">
        <v>138</v>
      </c>
      <c r="H339" s="170">
        <v>14.018000000000001</v>
      </c>
      <c r="I339" s="171"/>
      <c r="J339" s="172">
        <f>ROUND(I339*H339,2)</f>
        <v>0</v>
      </c>
      <c r="K339" s="168" t="s">
        <v>21</v>
      </c>
      <c r="L339" s="316"/>
      <c r="M339" s="317" t="s">
        <v>21</v>
      </c>
      <c r="N339" s="173" t="s">
        <v>44</v>
      </c>
      <c r="O339" s="45"/>
      <c r="P339" s="122">
        <f>O339*H339</f>
        <v>0</v>
      </c>
      <c r="Q339" s="122">
        <v>1.6E-2</v>
      </c>
      <c r="R339" s="122">
        <f>Q339*H339</f>
        <v>0.22428800000000002</v>
      </c>
      <c r="S339" s="122">
        <v>0</v>
      </c>
      <c r="T339" s="123">
        <f>S339*H339</f>
        <v>0</v>
      </c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R339" s="314" t="s">
        <v>327</v>
      </c>
      <c r="AT339" s="314" t="s">
        <v>344</v>
      </c>
      <c r="AU339" s="314" t="s">
        <v>82</v>
      </c>
      <c r="AY339" s="280" t="s">
        <v>132</v>
      </c>
      <c r="BE339" s="315">
        <f>IF(N339="základní",J339,0)</f>
        <v>0</v>
      </c>
      <c r="BF339" s="315">
        <f>IF(N339="snížená",J339,0)</f>
        <v>0</v>
      </c>
      <c r="BG339" s="315">
        <f>IF(N339="zákl. přenesená",J339,0)</f>
        <v>0</v>
      </c>
      <c r="BH339" s="315">
        <f>IF(N339="sníž. přenesená",J339,0)</f>
        <v>0</v>
      </c>
      <c r="BI339" s="315">
        <f>IF(N339="nulová",J339,0)</f>
        <v>0</v>
      </c>
      <c r="BJ339" s="280" t="s">
        <v>80</v>
      </c>
      <c r="BK339" s="315">
        <f>ROUND(I339*H339,2)</f>
        <v>0</v>
      </c>
      <c r="BL339" s="280" t="s">
        <v>235</v>
      </c>
      <c r="BM339" s="314" t="s">
        <v>474</v>
      </c>
    </row>
    <row r="340" spans="1:65" s="139" customFormat="1">
      <c r="B340" s="138"/>
      <c r="D340" s="131" t="s">
        <v>144</v>
      </c>
      <c r="E340" s="140" t="s">
        <v>21</v>
      </c>
      <c r="F340" s="141" t="s">
        <v>475</v>
      </c>
      <c r="H340" s="142">
        <v>14.018000000000001</v>
      </c>
      <c r="I340" s="143"/>
      <c r="L340" s="138"/>
      <c r="M340" s="144"/>
      <c r="N340" s="145"/>
      <c r="O340" s="145"/>
      <c r="P340" s="145"/>
      <c r="Q340" s="145"/>
      <c r="R340" s="145"/>
      <c r="S340" s="145"/>
      <c r="T340" s="146"/>
      <c r="AT340" s="140" t="s">
        <v>144</v>
      </c>
      <c r="AU340" s="140" t="s">
        <v>82</v>
      </c>
      <c r="AV340" s="139" t="s">
        <v>82</v>
      </c>
      <c r="AW340" s="139" t="s">
        <v>34</v>
      </c>
      <c r="AX340" s="139" t="s">
        <v>73</v>
      </c>
      <c r="AY340" s="140" t="s">
        <v>132</v>
      </c>
    </row>
    <row r="341" spans="1:65" s="148" customFormat="1">
      <c r="B341" s="147"/>
      <c r="D341" s="131" t="s">
        <v>144</v>
      </c>
      <c r="E341" s="149" t="s">
        <v>21</v>
      </c>
      <c r="F341" s="150" t="s">
        <v>148</v>
      </c>
      <c r="H341" s="151">
        <v>14.018000000000001</v>
      </c>
      <c r="I341" s="152"/>
      <c r="L341" s="147"/>
      <c r="M341" s="153"/>
      <c r="N341" s="154"/>
      <c r="O341" s="154"/>
      <c r="P341" s="154"/>
      <c r="Q341" s="154"/>
      <c r="R341" s="154"/>
      <c r="S341" s="154"/>
      <c r="T341" s="155"/>
      <c r="AT341" s="149" t="s">
        <v>144</v>
      </c>
      <c r="AU341" s="149" t="s">
        <v>82</v>
      </c>
      <c r="AV341" s="148" t="s">
        <v>140</v>
      </c>
      <c r="AW341" s="148" t="s">
        <v>34</v>
      </c>
      <c r="AX341" s="148" t="s">
        <v>80</v>
      </c>
      <c r="AY341" s="149" t="s">
        <v>132</v>
      </c>
    </row>
    <row r="342" spans="1:65" s="283" customFormat="1" ht="16.5" customHeight="1">
      <c r="A342" s="23"/>
      <c r="B342" s="22"/>
      <c r="C342" s="114" t="s">
        <v>476</v>
      </c>
      <c r="D342" s="114" t="s">
        <v>135</v>
      </c>
      <c r="E342" s="115" t="s">
        <v>477</v>
      </c>
      <c r="F342" s="116" t="s">
        <v>478</v>
      </c>
      <c r="G342" s="117" t="s">
        <v>479</v>
      </c>
      <c r="H342" s="118">
        <v>7.16</v>
      </c>
      <c r="I342" s="119"/>
      <c r="J342" s="120">
        <f>ROUND(I342*H342,2)</f>
        <v>0</v>
      </c>
      <c r="K342" s="116" t="s">
        <v>139</v>
      </c>
      <c r="L342" s="22"/>
      <c r="M342" s="313" t="s">
        <v>21</v>
      </c>
      <c r="N342" s="121" t="s">
        <v>44</v>
      </c>
      <c r="O342" s="45"/>
      <c r="P342" s="122">
        <f>O342*H342</f>
        <v>0</v>
      </c>
      <c r="Q342" s="122">
        <v>6.11E-3</v>
      </c>
      <c r="R342" s="122">
        <f>Q342*H342</f>
        <v>4.3747599999999998E-2</v>
      </c>
      <c r="S342" s="122">
        <v>0</v>
      </c>
      <c r="T342" s="123">
        <f>S342*H342</f>
        <v>0</v>
      </c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R342" s="314" t="s">
        <v>235</v>
      </c>
      <c r="AT342" s="314" t="s">
        <v>135</v>
      </c>
      <c r="AU342" s="314" t="s">
        <v>82</v>
      </c>
      <c r="AY342" s="280" t="s">
        <v>132</v>
      </c>
      <c r="BE342" s="315">
        <f>IF(N342="základní",J342,0)</f>
        <v>0</v>
      </c>
      <c r="BF342" s="315">
        <f>IF(N342="snížená",J342,0)</f>
        <v>0</v>
      </c>
      <c r="BG342" s="315">
        <f>IF(N342="zákl. přenesená",J342,0)</f>
        <v>0</v>
      </c>
      <c r="BH342" s="315">
        <f>IF(N342="sníž. přenesená",J342,0)</f>
        <v>0</v>
      </c>
      <c r="BI342" s="315">
        <f>IF(N342="nulová",J342,0)</f>
        <v>0</v>
      </c>
      <c r="BJ342" s="280" t="s">
        <v>80</v>
      </c>
      <c r="BK342" s="315">
        <f>ROUND(I342*H342,2)</f>
        <v>0</v>
      </c>
      <c r="BL342" s="280" t="s">
        <v>235</v>
      </c>
      <c r="BM342" s="314" t="s">
        <v>480</v>
      </c>
    </row>
    <row r="343" spans="1:65" s="283" customFormat="1">
      <c r="A343" s="23"/>
      <c r="B343" s="22"/>
      <c r="C343" s="23"/>
      <c r="D343" s="124" t="s">
        <v>142</v>
      </c>
      <c r="E343" s="23"/>
      <c r="F343" s="125" t="s">
        <v>481</v>
      </c>
      <c r="G343" s="23"/>
      <c r="H343" s="23"/>
      <c r="I343" s="126"/>
      <c r="J343" s="23"/>
      <c r="K343" s="23"/>
      <c r="L343" s="22"/>
      <c r="M343" s="127"/>
      <c r="N343" s="128"/>
      <c r="O343" s="45"/>
      <c r="P343" s="45"/>
      <c r="Q343" s="45"/>
      <c r="R343" s="45"/>
      <c r="S343" s="45"/>
      <c r="T343" s="46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T343" s="280" t="s">
        <v>142</v>
      </c>
      <c r="AU343" s="280" t="s">
        <v>82</v>
      </c>
    </row>
    <row r="344" spans="1:65" s="130" customFormat="1">
      <c r="B344" s="129"/>
      <c r="D344" s="131" t="s">
        <v>144</v>
      </c>
      <c r="E344" s="132" t="s">
        <v>21</v>
      </c>
      <c r="F344" s="133" t="s">
        <v>482</v>
      </c>
      <c r="H344" s="132" t="s">
        <v>21</v>
      </c>
      <c r="I344" s="134"/>
      <c r="L344" s="129"/>
      <c r="M344" s="135"/>
      <c r="N344" s="136"/>
      <c r="O344" s="136"/>
      <c r="P344" s="136"/>
      <c r="Q344" s="136"/>
      <c r="R344" s="136"/>
      <c r="S344" s="136"/>
      <c r="T344" s="137"/>
      <c r="AT344" s="132" t="s">
        <v>144</v>
      </c>
      <c r="AU344" s="132" t="s">
        <v>82</v>
      </c>
      <c r="AV344" s="130" t="s">
        <v>80</v>
      </c>
      <c r="AW344" s="130" t="s">
        <v>34</v>
      </c>
      <c r="AX344" s="130" t="s">
        <v>73</v>
      </c>
      <c r="AY344" s="132" t="s">
        <v>132</v>
      </c>
    </row>
    <row r="345" spans="1:65" s="139" customFormat="1">
      <c r="B345" s="138"/>
      <c r="D345" s="131" t="s">
        <v>144</v>
      </c>
      <c r="E345" s="140" t="s">
        <v>21</v>
      </c>
      <c r="F345" s="141" t="s">
        <v>483</v>
      </c>
      <c r="H345" s="142">
        <v>7.16</v>
      </c>
      <c r="I345" s="143"/>
      <c r="L345" s="138"/>
      <c r="M345" s="144"/>
      <c r="N345" s="145"/>
      <c r="O345" s="145"/>
      <c r="P345" s="145"/>
      <c r="Q345" s="145"/>
      <c r="R345" s="145"/>
      <c r="S345" s="145"/>
      <c r="T345" s="146"/>
      <c r="AT345" s="140" t="s">
        <v>144</v>
      </c>
      <c r="AU345" s="140" t="s">
        <v>82</v>
      </c>
      <c r="AV345" s="139" t="s">
        <v>82</v>
      </c>
      <c r="AW345" s="139" t="s">
        <v>34</v>
      </c>
      <c r="AX345" s="139" t="s">
        <v>73</v>
      </c>
      <c r="AY345" s="140" t="s">
        <v>132</v>
      </c>
    </row>
    <row r="346" spans="1:65" s="158" customFormat="1">
      <c r="B346" s="157"/>
      <c r="D346" s="131" t="s">
        <v>144</v>
      </c>
      <c r="E346" s="159" t="s">
        <v>88</v>
      </c>
      <c r="F346" s="160" t="s">
        <v>299</v>
      </c>
      <c r="H346" s="161">
        <v>7.16</v>
      </c>
      <c r="I346" s="162"/>
      <c r="L346" s="157"/>
      <c r="M346" s="163"/>
      <c r="N346" s="164"/>
      <c r="O346" s="164"/>
      <c r="P346" s="164"/>
      <c r="Q346" s="164"/>
      <c r="R346" s="164"/>
      <c r="S346" s="164"/>
      <c r="T346" s="165"/>
      <c r="AT346" s="159" t="s">
        <v>144</v>
      </c>
      <c r="AU346" s="159" t="s">
        <v>82</v>
      </c>
      <c r="AV346" s="158" t="s">
        <v>154</v>
      </c>
      <c r="AW346" s="158" t="s">
        <v>34</v>
      </c>
      <c r="AX346" s="158" t="s">
        <v>73</v>
      </c>
      <c r="AY346" s="159" t="s">
        <v>132</v>
      </c>
    </row>
    <row r="347" spans="1:65" s="148" customFormat="1">
      <c r="B347" s="147"/>
      <c r="D347" s="131" t="s">
        <v>144</v>
      </c>
      <c r="E347" s="149" t="s">
        <v>21</v>
      </c>
      <c r="F347" s="150" t="s">
        <v>148</v>
      </c>
      <c r="H347" s="151">
        <v>7.16</v>
      </c>
      <c r="I347" s="152"/>
      <c r="L347" s="147"/>
      <c r="M347" s="153"/>
      <c r="N347" s="154"/>
      <c r="O347" s="154"/>
      <c r="P347" s="154"/>
      <c r="Q347" s="154"/>
      <c r="R347" s="154"/>
      <c r="S347" s="154"/>
      <c r="T347" s="155"/>
      <c r="AT347" s="149" t="s">
        <v>144</v>
      </c>
      <c r="AU347" s="149" t="s">
        <v>82</v>
      </c>
      <c r="AV347" s="148" t="s">
        <v>140</v>
      </c>
      <c r="AW347" s="148" t="s">
        <v>34</v>
      </c>
      <c r="AX347" s="148" t="s">
        <v>80</v>
      </c>
      <c r="AY347" s="149" t="s">
        <v>132</v>
      </c>
    </row>
    <row r="348" spans="1:65" s="283" customFormat="1" ht="88.5" customHeight="1">
      <c r="A348" s="23"/>
      <c r="B348" s="22"/>
      <c r="C348" s="166" t="s">
        <v>484</v>
      </c>
      <c r="D348" s="166" t="s">
        <v>344</v>
      </c>
      <c r="E348" s="167" t="s">
        <v>485</v>
      </c>
      <c r="F348" s="373" t="s">
        <v>738</v>
      </c>
      <c r="G348" s="169" t="s">
        <v>479</v>
      </c>
      <c r="H348" s="170">
        <v>7.8760000000000003</v>
      </c>
      <c r="I348" s="171"/>
      <c r="J348" s="172">
        <f>ROUND(I348*H348,2)</f>
        <v>0</v>
      </c>
      <c r="K348" s="168" t="s">
        <v>139</v>
      </c>
      <c r="L348" s="316"/>
      <c r="M348" s="317" t="s">
        <v>21</v>
      </c>
      <c r="N348" s="173" t="s">
        <v>44</v>
      </c>
      <c r="O348" s="45"/>
      <c r="P348" s="122">
        <f>O348*H348</f>
        <v>0</v>
      </c>
      <c r="Q348" s="122">
        <v>2.9999999999999997E-4</v>
      </c>
      <c r="R348" s="122">
        <f>Q348*H348</f>
        <v>2.3628E-3</v>
      </c>
      <c r="S348" s="122">
        <v>0</v>
      </c>
      <c r="T348" s="123">
        <f>S348*H348</f>
        <v>0</v>
      </c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R348" s="314" t="s">
        <v>327</v>
      </c>
      <c r="AT348" s="314" t="s">
        <v>344</v>
      </c>
      <c r="AU348" s="314" t="s">
        <v>82</v>
      </c>
      <c r="AY348" s="280" t="s">
        <v>132</v>
      </c>
      <c r="BE348" s="315">
        <f>IF(N348="základní",J348,0)</f>
        <v>0</v>
      </c>
      <c r="BF348" s="315">
        <f>IF(N348="snížená",J348,0)</f>
        <v>0</v>
      </c>
      <c r="BG348" s="315">
        <f>IF(N348="zákl. přenesená",J348,0)</f>
        <v>0</v>
      </c>
      <c r="BH348" s="315">
        <f>IF(N348="sníž. přenesená",J348,0)</f>
        <v>0</v>
      </c>
      <c r="BI348" s="315">
        <f>IF(N348="nulová",J348,0)</f>
        <v>0</v>
      </c>
      <c r="BJ348" s="280" t="s">
        <v>80</v>
      </c>
      <c r="BK348" s="315">
        <f>ROUND(I348*H348,2)</f>
        <v>0</v>
      </c>
      <c r="BL348" s="280" t="s">
        <v>235</v>
      </c>
      <c r="BM348" s="314" t="s">
        <v>487</v>
      </c>
    </row>
    <row r="349" spans="1:65" s="139" customFormat="1">
      <c r="B349" s="138"/>
      <c r="D349" s="131" t="s">
        <v>144</v>
      </c>
      <c r="E349" s="140" t="s">
        <v>21</v>
      </c>
      <c r="F349" s="141" t="s">
        <v>488</v>
      </c>
      <c r="H349" s="142">
        <v>7.8760000000000003</v>
      </c>
      <c r="I349" s="143"/>
      <c r="L349" s="138"/>
      <c r="M349" s="144"/>
      <c r="N349" s="145"/>
      <c r="O349" s="145"/>
      <c r="P349" s="145"/>
      <c r="Q349" s="145"/>
      <c r="R349" s="145"/>
      <c r="S349" s="145"/>
      <c r="T349" s="146"/>
      <c r="AT349" s="140" t="s">
        <v>144</v>
      </c>
      <c r="AU349" s="140" t="s">
        <v>82</v>
      </c>
      <c r="AV349" s="139" t="s">
        <v>82</v>
      </c>
      <c r="AW349" s="139" t="s">
        <v>34</v>
      </c>
      <c r="AX349" s="139" t="s">
        <v>73</v>
      </c>
      <c r="AY349" s="140" t="s">
        <v>132</v>
      </c>
    </row>
    <row r="350" spans="1:65" s="148" customFormat="1">
      <c r="B350" s="147"/>
      <c r="D350" s="131" t="s">
        <v>144</v>
      </c>
      <c r="E350" s="149" t="s">
        <v>21</v>
      </c>
      <c r="F350" s="150" t="s">
        <v>148</v>
      </c>
      <c r="H350" s="151">
        <v>7.8760000000000003</v>
      </c>
      <c r="I350" s="152"/>
      <c r="L350" s="147"/>
      <c r="M350" s="153"/>
      <c r="N350" s="154"/>
      <c r="O350" s="154"/>
      <c r="P350" s="154"/>
      <c r="Q350" s="154"/>
      <c r="R350" s="154"/>
      <c r="S350" s="154"/>
      <c r="T350" s="155"/>
      <c r="AT350" s="149" t="s">
        <v>144</v>
      </c>
      <c r="AU350" s="149" t="s">
        <v>82</v>
      </c>
      <c r="AV350" s="148" t="s">
        <v>140</v>
      </c>
      <c r="AW350" s="148" t="s">
        <v>34</v>
      </c>
      <c r="AX350" s="148" t="s">
        <v>80</v>
      </c>
      <c r="AY350" s="149" t="s">
        <v>132</v>
      </c>
    </row>
    <row r="351" spans="1:65" s="283" customFormat="1" ht="24.2" customHeight="1">
      <c r="A351" s="23"/>
      <c r="B351" s="22"/>
      <c r="C351" s="114" t="s">
        <v>489</v>
      </c>
      <c r="D351" s="114" t="s">
        <v>135</v>
      </c>
      <c r="E351" s="115" t="s">
        <v>490</v>
      </c>
      <c r="F351" s="116" t="s">
        <v>491</v>
      </c>
      <c r="G351" s="117" t="s">
        <v>212</v>
      </c>
      <c r="H351" s="118">
        <v>1</v>
      </c>
      <c r="I351" s="119"/>
      <c r="J351" s="120">
        <f>ROUND(I351*H351,2)</f>
        <v>0</v>
      </c>
      <c r="K351" s="116" t="s">
        <v>21</v>
      </c>
      <c r="L351" s="22"/>
      <c r="M351" s="313" t="s">
        <v>21</v>
      </c>
      <c r="N351" s="121" t="s">
        <v>44</v>
      </c>
      <c r="O351" s="45"/>
      <c r="P351" s="122">
        <f>O351*H351</f>
        <v>0</v>
      </c>
      <c r="Q351" s="122">
        <v>0</v>
      </c>
      <c r="R351" s="122">
        <f>Q351*H351</f>
        <v>0</v>
      </c>
      <c r="S351" s="122">
        <v>0</v>
      </c>
      <c r="T351" s="123">
        <f>S351*H351</f>
        <v>0</v>
      </c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R351" s="314" t="s">
        <v>235</v>
      </c>
      <c r="AT351" s="314" t="s">
        <v>135</v>
      </c>
      <c r="AU351" s="314" t="s">
        <v>82</v>
      </c>
      <c r="AY351" s="280" t="s">
        <v>132</v>
      </c>
      <c r="BE351" s="315">
        <f>IF(N351="základní",J351,0)</f>
        <v>0</v>
      </c>
      <c r="BF351" s="315">
        <f>IF(N351="snížená",J351,0)</f>
        <v>0</v>
      </c>
      <c r="BG351" s="315">
        <f>IF(N351="zákl. přenesená",J351,0)</f>
        <v>0</v>
      </c>
      <c r="BH351" s="315">
        <f>IF(N351="sníž. přenesená",J351,0)</f>
        <v>0</v>
      </c>
      <c r="BI351" s="315">
        <f>IF(N351="nulová",J351,0)</f>
        <v>0</v>
      </c>
      <c r="BJ351" s="280" t="s">
        <v>80</v>
      </c>
      <c r="BK351" s="315">
        <f>ROUND(I351*H351,2)</f>
        <v>0</v>
      </c>
      <c r="BL351" s="280" t="s">
        <v>235</v>
      </c>
      <c r="BM351" s="314" t="s">
        <v>492</v>
      </c>
    </row>
    <row r="352" spans="1:65" s="139" customFormat="1">
      <c r="B352" s="138"/>
      <c r="D352" s="131" t="s">
        <v>144</v>
      </c>
      <c r="E352" s="140" t="s">
        <v>21</v>
      </c>
      <c r="F352" s="141" t="s">
        <v>214</v>
      </c>
      <c r="H352" s="142">
        <v>1</v>
      </c>
      <c r="I352" s="143"/>
      <c r="L352" s="138"/>
      <c r="M352" s="144"/>
      <c r="N352" s="145"/>
      <c r="O352" s="145"/>
      <c r="P352" s="145"/>
      <c r="Q352" s="145"/>
      <c r="R352" s="145"/>
      <c r="S352" s="145"/>
      <c r="T352" s="146"/>
      <c r="AT352" s="140" t="s">
        <v>144</v>
      </c>
      <c r="AU352" s="140" t="s">
        <v>82</v>
      </c>
      <c r="AV352" s="139" t="s">
        <v>82</v>
      </c>
      <c r="AW352" s="139" t="s">
        <v>34</v>
      </c>
      <c r="AX352" s="139" t="s">
        <v>73</v>
      </c>
      <c r="AY352" s="140" t="s">
        <v>132</v>
      </c>
    </row>
    <row r="353" spans="1:65" s="148" customFormat="1">
      <c r="B353" s="147"/>
      <c r="D353" s="131" t="s">
        <v>144</v>
      </c>
      <c r="E353" s="149" t="s">
        <v>21</v>
      </c>
      <c r="F353" s="150" t="s">
        <v>148</v>
      </c>
      <c r="H353" s="151">
        <v>1</v>
      </c>
      <c r="I353" s="152"/>
      <c r="L353" s="147"/>
      <c r="M353" s="153"/>
      <c r="N353" s="154"/>
      <c r="O353" s="154"/>
      <c r="P353" s="154"/>
      <c r="Q353" s="154"/>
      <c r="R353" s="154"/>
      <c r="S353" s="154"/>
      <c r="T353" s="155"/>
      <c r="AT353" s="149" t="s">
        <v>144</v>
      </c>
      <c r="AU353" s="149" t="s">
        <v>82</v>
      </c>
      <c r="AV353" s="148" t="s">
        <v>140</v>
      </c>
      <c r="AW353" s="148" t="s">
        <v>34</v>
      </c>
      <c r="AX353" s="148" t="s">
        <v>80</v>
      </c>
      <c r="AY353" s="149" t="s">
        <v>132</v>
      </c>
    </row>
    <row r="354" spans="1:65" s="283" customFormat="1" ht="24.2" customHeight="1">
      <c r="A354" s="23"/>
      <c r="B354" s="22"/>
      <c r="C354" s="114" t="s">
        <v>493</v>
      </c>
      <c r="D354" s="114" t="s">
        <v>135</v>
      </c>
      <c r="E354" s="115" t="s">
        <v>494</v>
      </c>
      <c r="F354" s="116" t="s">
        <v>495</v>
      </c>
      <c r="G354" s="117" t="s">
        <v>226</v>
      </c>
      <c r="H354" s="118">
        <v>0.38200000000000001</v>
      </c>
      <c r="I354" s="119"/>
      <c r="J354" s="120">
        <f>ROUND(I354*H354,2)</f>
        <v>0</v>
      </c>
      <c r="K354" s="116" t="s">
        <v>139</v>
      </c>
      <c r="L354" s="22"/>
      <c r="M354" s="313" t="s">
        <v>21</v>
      </c>
      <c r="N354" s="121" t="s">
        <v>44</v>
      </c>
      <c r="O354" s="45"/>
      <c r="P354" s="122">
        <f>O354*H354</f>
        <v>0</v>
      </c>
      <c r="Q354" s="122">
        <v>0</v>
      </c>
      <c r="R354" s="122">
        <f>Q354*H354</f>
        <v>0</v>
      </c>
      <c r="S354" s="122">
        <v>0</v>
      </c>
      <c r="T354" s="123">
        <f>S354*H354</f>
        <v>0</v>
      </c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R354" s="314" t="s">
        <v>235</v>
      </c>
      <c r="AT354" s="314" t="s">
        <v>135</v>
      </c>
      <c r="AU354" s="314" t="s">
        <v>82</v>
      </c>
      <c r="AY354" s="280" t="s">
        <v>132</v>
      </c>
      <c r="BE354" s="315">
        <f>IF(N354="základní",J354,0)</f>
        <v>0</v>
      </c>
      <c r="BF354" s="315">
        <f>IF(N354="snížená",J354,0)</f>
        <v>0</v>
      </c>
      <c r="BG354" s="315">
        <f>IF(N354="zákl. přenesená",J354,0)</f>
        <v>0</v>
      </c>
      <c r="BH354" s="315">
        <f>IF(N354="sníž. přenesená",J354,0)</f>
        <v>0</v>
      </c>
      <c r="BI354" s="315">
        <f>IF(N354="nulová",J354,0)</f>
        <v>0</v>
      </c>
      <c r="BJ354" s="280" t="s">
        <v>80</v>
      </c>
      <c r="BK354" s="315">
        <f>ROUND(I354*H354,2)</f>
        <v>0</v>
      </c>
      <c r="BL354" s="280" t="s">
        <v>235</v>
      </c>
      <c r="BM354" s="314" t="s">
        <v>496</v>
      </c>
    </row>
    <row r="355" spans="1:65" s="283" customFormat="1">
      <c r="A355" s="23"/>
      <c r="B355" s="22"/>
      <c r="C355" s="23"/>
      <c r="D355" s="124" t="s">
        <v>142</v>
      </c>
      <c r="E355" s="23"/>
      <c r="F355" s="125" t="s">
        <v>497</v>
      </c>
      <c r="G355" s="23"/>
      <c r="H355" s="23"/>
      <c r="I355" s="126"/>
      <c r="J355" s="23"/>
      <c r="K355" s="23"/>
      <c r="L355" s="22"/>
      <c r="M355" s="127"/>
      <c r="N355" s="128"/>
      <c r="O355" s="45"/>
      <c r="P355" s="45"/>
      <c r="Q355" s="45"/>
      <c r="R355" s="45"/>
      <c r="S355" s="45"/>
      <c r="T355" s="46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T355" s="280" t="s">
        <v>142</v>
      </c>
      <c r="AU355" s="280" t="s">
        <v>82</v>
      </c>
    </row>
    <row r="356" spans="1:65" s="103" customFormat="1" ht="22.9" customHeight="1">
      <c r="B356" s="102"/>
      <c r="D356" s="104" t="s">
        <v>72</v>
      </c>
      <c r="E356" s="112" t="s">
        <v>498</v>
      </c>
      <c r="F356" s="112" t="s">
        <v>499</v>
      </c>
      <c r="I356" s="106"/>
      <c r="J356" s="113">
        <f>BK356</f>
        <v>0</v>
      </c>
      <c r="L356" s="102"/>
      <c r="M356" s="108"/>
      <c r="N356" s="109"/>
      <c r="O356" s="109"/>
      <c r="P356" s="110">
        <f>SUM(P357:P382)</f>
        <v>0</v>
      </c>
      <c r="Q356" s="109"/>
      <c r="R356" s="110">
        <f>SUM(R357:R382)</f>
        <v>1.2227789999999999E-2</v>
      </c>
      <c r="S356" s="109"/>
      <c r="T356" s="111">
        <f>SUM(T357:T382)</f>
        <v>1.271E-3</v>
      </c>
      <c r="AR356" s="104" t="s">
        <v>82</v>
      </c>
      <c r="AT356" s="311" t="s">
        <v>72</v>
      </c>
      <c r="AU356" s="311" t="s">
        <v>80</v>
      </c>
      <c r="AY356" s="104" t="s">
        <v>132</v>
      </c>
      <c r="BK356" s="312">
        <f>SUM(BK357:BK382)</f>
        <v>0</v>
      </c>
    </row>
    <row r="357" spans="1:65" s="283" customFormat="1" ht="16.5" customHeight="1">
      <c r="A357" s="23"/>
      <c r="B357" s="22"/>
      <c r="C357" s="114" t="s">
        <v>500</v>
      </c>
      <c r="D357" s="114" t="s">
        <v>135</v>
      </c>
      <c r="E357" s="115" t="s">
        <v>501</v>
      </c>
      <c r="F357" s="116" t="s">
        <v>502</v>
      </c>
      <c r="G357" s="117" t="s">
        <v>138</v>
      </c>
      <c r="H357" s="118">
        <v>4.0999999999999996</v>
      </c>
      <c r="I357" s="119"/>
      <c r="J357" s="120">
        <f>ROUND(I357*H357,2)</f>
        <v>0</v>
      </c>
      <c r="K357" s="116" t="s">
        <v>139</v>
      </c>
      <c r="L357" s="22"/>
      <c r="M357" s="313" t="s">
        <v>21</v>
      </c>
      <c r="N357" s="121" t="s">
        <v>44</v>
      </c>
      <c r="O357" s="45"/>
      <c r="P357" s="122">
        <f>O357*H357</f>
        <v>0</v>
      </c>
      <c r="Q357" s="122">
        <v>1E-3</v>
      </c>
      <c r="R357" s="122">
        <f>Q357*H357</f>
        <v>4.0999999999999995E-3</v>
      </c>
      <c r="S357" s="122">
        <v>3.1E-4</v>
      </c>
      <c r="T357" s="123">
        <f>S357*H357</f>
        <v>1.271E-3</v>
      </c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R357" s="314" t="s">
        <v>235</v>
      </c>
      <c r="AT357" s="314" t="s">
        <v>135</v>
      </c>
      <c r="AU357" s="314" t="s">
        <v>82</v>
      </c>
      <c r="AY357" s="280" t="s">
        <v>132</v>
      </c>
      <c r="BE357" s="315">
        <f>IF(N357="základní",J357,0)</f>
        <v>0</v>
      </c>
      <c r="BF357" s="315">
        <f>IF(N357="snížená",J357,0)</f>
        <v>0</v>
      </c>
      <c r="BG357" s="315">
        <f>IF(N357="zákl. přenesená",J357,0)</f>
        <v>0</v>
      </c>
      <c r="BH357" s="315">
        <f>IF(N357="sníž. přenesená",J357,0)</f>
        <v>0</v>
      </c>
      <c r="BI357" s="315">
        <f>IF(N357="nulová",J357,0)</f>
        <v>0</v>
      </c>
      <c r="BJ357" s="280" t="s">
        <v>80</v>
      </c>
      <c r="BK357" s="315">
        <f>ROUND(I357*H357,2)</f>
        <v>0</v>
      </c>
      <c r="BL357" s="280" t="s">
        <v>235</v>
      </c>
      <c r="BM357" s="314" t="s">
        <v>503</v>
      </c>
    </row>
    <row r="358" spans="1:65" s="283" customFormat="1">
      <c r="A358" s="23"/>
      <c r="B358" s="22"/>
      <c r="C358" s="23"/>
      <c r="D358" s="124" t="s">
        <v>142</v>
      </c>
      <c r="E358" s="23"/>
      <c r="F358" s="125" t="s">
        <v>504</v>
      </c>
      <c r="G358" s="23"/>
      <c r="H358" s="23"/>
      <c r="I358" s="126"/>
      <c r="J358" s="23"/>
      <c r="K358" s="23"/>
      <c r="L358" s="22"/>
      <c r="M358" s="127"/>
      <c r="N358" s="128"/>
      <c r="O358" s="45"/>
      <c r="P358" s="45"/>
      <c r="Q358" s="45"/>
      <c r="R358" s="45"/>
      <c r="S358" s="45"/>
      <c r="T358" s="46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T358" s="280" t="s">
        <v>142</v>
      </c>
      <c r="AU358" s="280" t="s">
        <v>82</v>
      </c>
    </row>
    <row r="359" spans="1:65" s="130" customFormat="1">
      <c r="B359" s="129"/>
      <c r="D359" s="131" t="s">
        <v>144</v>
      </c>
      <c r="E359" s="132" t="s">
        <v>21</v>
      </c>
      <c r="F359" s="133" t="s">
        <v>505</v>
      </c>
      <c r="H359" s="132" t="s">
        <v>21</v>
      </c>
      <c r="I359" s="134"/>
      <c r="L359" s="129"/>
      <c r="M359" s="135"/>
      <c r="N359" s="136"/>
      <c r="O359" s="136"/>
      <c r="P359" s="136"/>
      <c r="Q359" s="136"/>
      <c r="R359" s="136"/>
      <c r="S359" s="136"/>
      <c r="T359" s="137"/>
      <c r="AT359" s="132" t="s">
        <v>144</v>
      </c>
      <c r="AU359" s="132" t="s">
        <v>82</v>
      </c>
      <c r="AV359" s="130" t="s">
        <v>80</v>
      </c>
      <c r="AW359" s="130" t="s">
        <v>34</v>
      </c>
      <c r="AX359" s="130" t="s">
        <v>73</v>
      </c>
      <c r="AY359" s="132" t="s">
        <v>132</v>
      </c>
    </row>
    <row r="360" spans="1:65" s="130" customFormat="1">
      <c r="B360" s="129"/>
      <c r="D360" s="131" t="s">
        <v>144</v>
      </c>
      <c r="E360" s="132" t="s">
        <v>21</v>
      </c>
      <c r="F360" s="133" t="s">
        <v>159</v>
      </c>
      <c r="H360" s="132" t="s">
        <v>21</v>
      </c>
      <c r="I360" s="134"/>
      <c r="L360" s="129"/>
      <c r="M360" s="135"/>
      <c r="N360" s="136"/>
      <c r="O360" s="136"/>
      <c r="P360" s="136"/>
      <c r="Q360" s="136"/>
      <c r="R360" s="136"/>
      <c r="S360" s="136"/>
      <c r="T360" s="137"/>
      <c r="AT360" s="132" t="s">
        <v>144</v>
      </c>
      <c r="AU360" s="132" t="s">
        <v>82</v>
      </c>
      <c r="AV360" s="130" t="s">
        <v>80</v>
      </c>
      <c r="AW360" s="130" t="s">
        <v>34</v>
      </c>
      <c r="AX360" s="130" t="s">
        <v>73</v>
      </c>
      <c r="AY360" s="132" t="s">
        <v>132</v>
      </c>
    </row>
    <row r="361" spans="1:65" s="139" customFormat="1">
      <c r="B361" s="138"/>
      <c r="D361" s="131" t="s">
        <v>144</v>
      </c>
      <c r="E361" s="140" t="s">
        <v>21</v>
      </c>
      <c r="F361" s="141" t="s">
        <v>161</v>
      </c>
      <c r="H361" s="142">
        <v>4.0999999999999996</v>
      </c>
      <c r="I361" s="143"/>
      <c r="L361" s="138"/>
      <c r="M361" s="144"/>
      <c r="N361" s="145"/>
      <c r="O361" s="145"/>
      <c r="P361" s="145"/>
      <c r="Q361" s="145"/>
      <c r="R361" s="145"/>
      <c r="S361" s="145"/>
      <c r="T361" s="146"/>
      <c r="AT361" s="140" t="s">
        <v>144</v>
      </c>
      <c r="AU361" s="140" t="s">
        <v>82</v>
      </c>
      <c r="AV361" s="139" t="s">
        <v>82</v>
      </c>
      <c r="AW361" s="139" t="s">
        <v>34</v>
      </c>
      <c r="AX361" s="139" t="s">
        <v>73</v>
      </c>
      <c r="AY361" s="140" t="s">
        <v>132</v>
      </c>
    </row>
    <row r="362" spans="1:65" s="148" customFormat="1">
      <c r="B362" s="147"/>
      <c r="D362" s="131" t="s">
        <v>144</v>
      </c>
      <c r="E362" s="149" t="s">
        <v>21</v>
      </c>
      <c r="F362" s="150" t="s">
        <v>148</v>
      </c>
      <c r="H362" s="151">
        <v>4.0999999999999996</v>
      </c>
      <c r="I362" s="152"/>
      <c r="L362" s="147"/>
      <c r="M362" s="153"/>
      <c r="N362" s="154"/>
      <c r="O362" s="154"/>
      <c r="P362" s="154"/>
      <c r="Q362" s="154"/>
      <c r="R362" s="154"/>
      <c r="S362" s="154"/>
      <c r="T362" s="155"/>
      <c r="AT362" s="149" t="s">
        <v>144</v>
      </c>
      <c r="AU362" s="149" t="s">
        <v>82</v>
      </c>
      <c r="AV362" s="148" t="s">
        <v>140</v>
      </c>
      <c r="AW362" s="148" t="s">
        <v>34</v>
      </c>
      <c r="AX362" s="148" t="s">
        <v>80</v>
      </c>
      <c r="AY362" s="149" t="s">
        <v>132</v>
      </c>
    </row>
    <row r="363" spans="1:65" s="283" customFormat="1" ht="16.5" customHeight="1">
      <c r="A363" s="23"/>
      <c r="B363" s="22"/>
      <c r="C363" s="114" t="s">
        <v>506</v>
      </c>
      <c r="D363" s="114" t="s">
        <v>135</v>
      </c>
      <c r="E363" s="115" t="s">
        <v>507</v>
      </c>
      <c r="F363" s="116" t="s">
        <v>508</v>
      </c>
      <c r="G363" s="117" t="s">
        <v>138</v>
      </c>
      <c r="H363" s="118">
        <v>10.31</v>
      </c>
      <c r="I363" s="119"/>
      <c r="J363" s="120">
        <f>ROUND(I363*H363,2)</f>
        <v>0</v>
      </c>
      <c r="K363" s="116" t="s">
        <v>139</v>
      </c>
      <c r="L363" s="22"/>
      <c r="M363" s="313" t="s">
        <v>21</v>
      </c>
      <c r="N363" s="121" t="s">
        <v>44</v>
      </c>
      <c r="O363" s="45"/>
      <c r="P363" s="122">
        <f>O363*H363</f>
        <v>0</v>
      </c>
      <c r="Q363" s="122">
        <v>2.1000000000000001E-4</v>
      </c>
      <c r="R363" s="122">
        <f>Q363*H363</f>
        <v>2.1651000000000001E-3</v>
      </c>
      <c r="S363" s="122">
        <v>0</v>
      </c>
      <c r="T363" s="123">
        <f>S363*H363</f>
        <v>0</v>
      </c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R363" s="314" t="s">
        <v>235</v>
      </c>
      <c r="AT363" s="314" t="s">
        <v>135</v>
      </c>
      <c r="AU363" s="314" t="s">
        <v>82</v>
      </c>
      <c r="AY363" s="280" t="s">
        <v>132</v>
      </c>
      <c r="BE363" s="315">
        <f>IF(N363="základní",J363,0)</f>
        <v>0</v>
      </c>
      <c r="BF363" s="315">
        <f>IF(N363="snížená",J363,0)</f>
        <v>0</v>
      </c>
      <c r="BG363" s="315">
        <f>IF(N363="zákl. přenesená",J363,0)</f>
        <v>0</v>
      </c>
      <c r="BH363" s="315">
        <f>IF(N363="sníž. přenesená",J363,0)</f>
        <v>0</v>
      </c>
      <c r="BI363" s="315">
        <f>IF(N363="nulová",J363,0)</f>
        <v>0</v>
      </c>
      <c r="BJ363" s="280" t="s">
        <v>80</v>
      </c>
      <c r="BK363" s="315">
        <f>ROUND(I363*H363,2)</f>
        <v>0</v>
      </c>
      <c r="BL363" s="280" t="s">
        <v>235</v>
      </c>
      <c r="BM363" s="314" t="s">
        <v>509</v>
      </c>
    </row>
    <row r="364" spans="1:65" s="283" customFormat="1">
      <c r="A364" s="23"/>
      <c r="B364" s="22"/>
      <c r="C364" s="23"/>
      <c r="D364" s="124" t="s">
        <v>142</v>
      </c>
      <c r="E364" s="23"/>
      <c r="F364" s="125" t="s">
        <v>510</v>
      </c>
      <c r="G364" s="23"/>
      <c r="H364" s="23"/>
      <c r="I364" s="126"/>
      <c r="J364" s="23"/>
      <c r="K364" s="23"/>
      <c r="L364" s="22"/>
      <c r="M364" s="127"/>
      <c r="N364" s="128"/>
      <c r="O364" s="45"/>
      <c r="P364" s="45"/>
      <c r="Q364" s="45"/>
      <c r="R364" s="45"/>
      <c r="S364" s="45"/>
      <c r="T364" s="46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T364" s="280" t="s">
        <v>142</v>
      </c>
      <c r="AU364" s="280" t="s">
        <v>82</v>
      </c>
    </row>
    <row r="365" spans="1:65" s="130" customFormat="1">
      <c r="B365" s="129"/>
      <c r="D365" s="131" t="s">
        <v>144</v>
      </c>
      <c r="E365" s="132" t="s">
        <v>21</v>
      </c>
      <c r="F365" s="133" t="s">
        <v>505</v>
      </c>
      <c r="H365" s="132" t="s">
        <v>21</v>
      </c>
      <c r="I365" s="134"/>
      <c r="L365" s="129"/>
      <c r="M365" s="135"/>
      <c r="N365" s="136"/>
      <c r="O365" s="136"/>
      <c r="P365" s="136"/>
      <c r="Q365" s="136"/>
      <c r="R365" s="136"/>
      <c r="S365" s="136"/>
      <c r="T365" s="137"/>
      <c r="AT365" s="132" t="s">
        <v>144</v>
      </c>
      <c r="AU365" s="132" t="s">
        <v>82</v>
      </c>
      <c r="AV365" s="130" t="s">
        <v>80</v>
      </c>
      <c r="AW365" s="130" t="s">
        <v>34</v>
      </c>
      <c r="AX365" s="130" t="s">
        <v>73</v>
      </c>
      <c r="AY365" s="132" t="s">
        <v>132</v>
      </c>
    </row>
    <row r="366" spans="1:65" s="130" customFormat="1">
      <c r="B366" s="129"/>
      <c r="D366" s="131" t="s">
        <v>144</v>
      </c>
      <c r="E366" s="132" t="s">
        <v>21</v>
      </c>
      <c r="F366" s="133" t="s">
        <v>159</v>
      </c>
      <c r="H366" s="132" t="s">
        <v>21</v>
      </c>
      <c r="I366" s="134"/>
      <c r="L366" s="129"/>
      <c r="M366" s="135"/>
      <c r="N366" s="136"/>
      <c r="O366" s="136"/>
      <c r="P366" s="136"/>
      <c r="Q366" s="136"/>
      <c r="R366" s="136"/>
      <c r="S366" s="136"/>
      <c r="T366" s="137"/>
      <c r="AT366" s="132" t="s">
        <v>144</v>
      </c>
      <c r="AU366" s="132" t="s">
        <v>82</v>
      </c>
      <c r="AV366" s="130" t="s">
        <v>80</v>
      </c>
      <c r="AW366" s="130" t="s">
        <v>34</v>
      </c>
      <c r="AX366" s="130" t="s">
        <v>73</v>
      </c>
      <c r="AY366" s="132" t="s">
        <v>132</v>
      </c>
    </row>
    <row r="367" spans="1:65" s="139" customFormat="1">
      <c r="B367" s="138"/>
      <c r="D367" s="131" t="s">
        <v>144</v>
      </c>
      <c r="E367" s="140" t="s">
        <v>21</v>
      </c>
      <c r="F367" s="141" t="s">
        <v>511</v>
      </c>
      <c r="H367" s="142">
        <v>7.16</v>
      </c>
      <c r="I367" s="143"/>
      <c r="L367" s="138"/>
      <c r="M367" s="144"/>
      <c r="N367" s="145"/>
      <c r="O367" s="145"/>
      <c r="P367" s="145"/>
      <c r="Q367" s="145"/>
      <c r="R367" s="145"/>
      <c r="S367" s="145"/>
      <c r="T367" s="146"/>
      <c r="AT367" s="140" t="s">
        <v>144</v>
      </c>
      <c r="AU367" s="140" t="s">
        <v>82</v>
      </c>
      <c r="AV367" s="139" t="s">
        <v>82</v>
      </c>
      <c r="AW367" s="139" t="s">
        <v>34</v>
      </c>
      <c r="AX367" s="139" t="s">
        <v>73</v>
      </c>
      <c r="AY367" s="140" t="s">
        <v>132</v>
      </c>
    </row>
    <row r="368" spans="1:65" s="130" customFormat="1">
      <c r="B368" s="129"/>
      <c r="D368" s="131" t="s">
        <v>144</v>
      </c>
      <c r="E368" s="132" t="s">
        <v>21</v>
      </c>
      <c r="F368" s="133" t="s">
        <v>162</v>
      </c>
      <c r="H368" s="132" t="s">
        <v>21</v>
      </c>
      <c r="I368" s="134"/>
      <c r="L368" s="129"/>
      <c r="M368" s="135"/>
      <c r="N368" s="136"/>
      <c r="O368" s="136"/>
      <c r="P368" s="136"/>
      <c r="Q368" s="136"/>
      <c r="R368" s="136"/>
      <c r="S368" s="136"/>
      <c r="T368" s="137"/>
      <c r="AT368" s="132" t="s">
        <v>144</v>
      </c>
      <c r="AU368" s="132" t="s">
        <v>82</v>
      </c>
      <c r="AV368" s="130" t="s">
        <v>80</v>
      </c>
      <c r="AW368" s="130" t="s">
        <v>34</v>
      </c>
      <c r="AX368" s="130" t="s">
        <v>73</v>
      </c>
      <c r="AY368" s="132" t="s">
        <v>132</v>
      </c>
    </row>
    <row r="369" spans="1:65" s="139" customFormat="1">
      <c r="B369" s="138"/>
      <c r="D369" s="131" t="s">
        <v>144</v>
      </c>
      <c r="E369" s="140" t="s">
        <v>21</v>
      </c>
      <c r="F369" s="141" t="s">
        <v>163</v>
      </c>
      <c r="H369" s="142">
        <v>3.15</v>
      </c>
      <c r="I369" s="143"/>
      <c r="L369" s="138"/>
      <c r="M369" s="144"/>
      <c r="N369" s="145"/>
      <c r="O369" s="145"/>
      <c r="P369" s="145"/>
      <c r="Q369" s="145"/>
      <c r="R369" s="145"/>
      <c r="S369" s="145"/>
      <c r="T369" s="146"/>
      <c r="AT369" s="140" t="s">
        <v>144</v>
      </c>
      <c r="AU369" s="140" t="s">
        <v>82</v>
      </c>
      <c r="AV369" s="139" t="s">
        <v>82</v>
      </c>
      <c r="AW369" s="139" t="s">
        <v>34</v>
      </c>
      <c r="AX369" s="139" t="s">
        <v>73</v>
      </c>
      <c r="AY369" s="140" t="s">
        <v>132</v>
      </c>
    </row>
    <row r="370" spans="1:65" s="148" customFormat="1">
      <c r="B370" s="147"/>
      <c r="D370" s="131" t="s">
        <v>144</v>
      </c>
      <c r="E370" s="149" t="s">
        <v>21</v>
      </c>
      <c r="F370" s="150" t="s">
        <v>148</v>
      </c>
      <c r="H370" s="151">
        <v>10.31</v>
      </c>
      <c r="I370" s="152"/>
      <c r="L370" s="147"/>
      <c r="M370" s="153"/>
      <c r="N370" s="154"/>
      <c r="O370" s="154"/>
      <c r="P370" s="154"/>
      <c r="Q370" s="154"/>
      <c r="R370" s="154"/>
      <c r="S370" s="154"/>
      <c r="T370" s="155"/>
      <c r="AT370" s="149" t="s">
        <v>144</v>
      </c>
      <c r="AU370" s="149" t="s">
        <v>82</v>
      </c>
      <c r="AV370" s="148" t="s">
        <v>140</v>
      </c>
      <c r="AW370" s="148" t="s">
        <v>34</v>
      </c>
      <c r="AX370" s="148" t="s">
        <v>80</v>
      </c>
      <c r="AY370" s="149" t="s">
        <v>132</v>
      </c>
    </row>
    <row r="371" spans="1:65" s="283" customFormat="1" ht="98.25" customHeight="1">
      <c r="A371" s="23"/>
      <c r="B371" s="22"/>
      <c r="C371" s="114" t="s">
        <v>512</v>
      </c>
      <c r="D371" s="114" t="s">
        <v>135</v>
      </c>
      <c r="E371" s="115" t="s">
        <v>513</v>
      </c>
      <c r="F371" s="372" t="s">
        <v>739</v>
      </c>
      <c r="G371" s="117" t="s">
        <v>138</v>
      </c>
      <c r="H371" s="118">
        <v>20.561</v>
      </c>
      <c r="I371" s="119"/>
      <c r="J371" s="120">
        <f>ROUND(I371*H371,2)</f>
        <v>0</v>
      </c>
      <c r="K371" s="116" t="s">
        <v>139</v>
      </c>
      <c r="L371" s="22"/>
      <c r="M371" s="313" t="s">
        <v>21</v>
      </c>
      <c r="N371" s="121" t="s">
        <v>44</v>
      </c>
      <c r="O371" s="45"/>
      <c r="P371" s="122">
        <f>O371*H371</f>
        <v>0</v>
      </c>
      <c r="Q371" s="122">
        <v>2.9E-4</v>
      </c>
      <c r="R371" s="122">
        <f>Q371*H371</f>
        <v>5.9626899999999997E-3</v>
      </c>
      <c r="S371" s="122">
        <v>0</v>
      </c>
      <c r="T371" s="123">
        <f>S371*H371</f>
        <v>0</v>
      </c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R371" s="314" t="s">
        <v>235</v>
      </c>
      <c r="AT371" s="314" t="s">
        <v>135</v>
      </c>
      <c r="AU371" s="314" t="s">
        <v>82</v>
      </c>
      <c r="AY371" s="280" t="s">
        <v>132</v>
      </c>
      <c r="BE371" s="315">
        <f>IF(N371="základní",J371,0)</f>
        <v>0</v>
      </c>
      <c r="BF371" s="315">
        <f>IF(N371="snížená",J371,0)</f>
        <v>0</v>
      </c>
      <c r="BG371" s="315">
        <f>IF(N371="zákl. přenesená",J371,0)</f>
        <v>0</v>
      </c>
      <c r="BH371" s="315">
        <f>IF(N371="sníž. přenesená",J371,0)</f>
        <v>0</v>
      </c>
      <c r="BI371" s="315">
        <f>IF(N371="nulová",J371,0)</f>
        <v>0</v>
      </c>
      <c r="BJ371" s="280" t="s">
        <v>80</v>
      </c>
      <c r="BK371" s="315">
        <f>ROUND(I371*H371,2)</f>
        <v>0</v>
      </c>
      <c r="BL371" s="280" t="s">
        <v>235</v>
      </c>
      <c r="BM371" s="314" t="s">
        <v>514</v>
      </c>
    </row>
    <row r="372" spans="1:65" s="283" customFormat="1">
      <c r="A372" s="23"/>
      <c r="B372" s="22"/>
      <c r="C372" s="23"/>
      <c r="D372" s="124" t="s">
        <v>142</v>
      </c>
      <c r="E372" s="23"/>
      <c r="F372" s="125" t="s">
        <v>515</v>
      </c>
      <c r="G372" s="23"/>
      <c r="H372" s="23"/>
      <c r="I372" s="126"/>
      <c r="J372" s="23"/>
      <c r="K372" s="23"/>
      <c r="L372" s="22"/>
      <c r="M372" s="127"/>
      <c r="N372" s="128"/>
      <c r="O372" s="45"/>
      <c r="P372" s="45"/>
      <c r="Q372" s="45"/>
      <c r="R372" s="45"/>
      <c r="S372" s="45"/>
      <c r="T372" s="46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T372" s="280" t="s">
        <v>142</v>
      </c>
      <c r="AU372" s="280" t="s">
        <v>82</v>
      </c>
    </row>
    <row r="373" spans="1:65" s="130" customFormat="1">
      <c r="B373" s="129"/>
      <c r="D373" s="131" t="s">
        <v>144</v>
      </c>
      <c r="E373" s="132" t="s">
        <v>21</v>
      </c>
      <c r="F373" s="133" t="s">
        <v>516</v>
      </c>
      <c r="H373" s="132" t="s">
        <v>21</v>
      </c>
      <c r="I373" s="134"/>
      <c r="L373" s="129"/>
      <c r="M373" s="135"/>
      <c r="N373" s="136"/>
      <c r="O373" s="136"/>
      <c r="P373" s="136"/>
      <c r="Q373" s="136"/>
      <c r="R373" s="136"/>
      <c r="S373" s="136"/>
      <c r="T373" s="137"/>
      <c r="AT373" s="132" t="s">
        <v>144</v>
      </c>
      <c r="AU373" s="132" t="s">
        <v>82</v>
      </c>
      <c r="AV373" s="130" t="s">
        <v>80</v>
      </c>
      <c r="AW373" s="130" t="s">
        <v>34</v>
      </c>
      <c r="AX373" s="130" t="s">
        <v>73</v>
      </c>
      <c r="AY373" s="132" t="s">
        <v>132</v>
      </c>
    </row>
    <row r="374" spans="1:65" s="139" customFormat="1">
      <c r="B374" s="138"/>
      <c r="D374" s="131" t="s">
        <v>144</v>
      </c>
      <c r="E374" s="140" t="s">
        <v>21</v>
      </c>
      <c r="F374" s="141" t="s">
        <v>517</v>
      </c>
      <c r="H374" s="142">
        <v>4.8959999999999999</v>
      </c>
      <c r="I374" s="143"/>
      <c r="L374" s="138"/>
      <c r="M374" s="144"/>
      <c r="N374" s="145"/>
      <c r="O374" s="145"/>
      <c r="P374" s="145"/>
      <c r="Q374" s="145"/>
      <c r="R374" s="145"/>
      <c r="S374" s="145"/>
      <c r="T374" s="146"/>
      <c r="AT374" s="140" t="s">
        <v>144</v>
      </c>
      <c r="AU374" s="140" t="s">
        <v>82</v>
      </c>
      <c r="AV374" s="139" t="s">
        <v>82</v>
      </c>
      <c r="AW374" s="139" t="s">
        <v>34</v>
      </c>
      <c r="AX374" s="139" t="s">
        <v>73</v>
      </c>
      <c r="AY374" s="140" t="s">
        <v>132</v>
      </c>
    </row>
    <row r="375" spans="1:65" s="130" customFormat="1">
      <c r="B375" s="129"/>
      <c r="D375" s="131" t="s">
        <v>144</v>
      </c>
      <c r="E375" s="132" t="s">
        <v>21</v>
      </c>
      <c r="F375" s="133" t="s">
        <v>505</v>
      </c>
      <c r="H375" s="132" t="s">
        <v>21</v>
      </c>
      <c r="I375" s="134"/>
      <c r="L375" s="129"/>
      <c r="M375" s="135"/>
      <c r="N375" s="136"/>
      <c r="O375" s="136"/>
      <c r="P375" s="136"/>
      <c r="Q375" s="136"/>
      <c r="R375" s="136"/>
      <c r="S375" s="136"/>
      <c r="T375" s="137"/>
      <c r="AT375" s="132" t="s">
        <v>144</v>
      </c>
      <c r="AU375" s="132" t="s">
        <v>82</v>
      </c>
      <c r="AV375" s="130" t="s">
        <v>80</v>
      </c>
      <c r="AW375" s="130" t="s">
        <v>34</v>
      </c>
      <c r="AX375" s="130" t="s">
        <v>73</v>
      </c>
      <c r="AY375" s="132" t="s">
        <v>132</v>
      </c>
    </row>
    <row r="376" spans="1:65" s="130" customFormat="1">
      <c r="B376" s="129"/>
      <c r="D376" s="131" t="s">
        <v>144</v>
      </c>
      <c r="E376" s="132" t="s">
        <v>21</v>
      </c>
      <c r="F376" s="133" t="s">
        <v>159</v>
      </c>
      <c r="H376" s="132" t="s">
        <v>21</v>
      </c>
      <c r="I376" s="134"/>
      <c r="L376" s="129"/>
      <c r="M376" s="135"/>
      <c r="N376" s="136"/>
      <c r="O376" s="136"/>
      <c r="P376" s="136"/>
      <c r="Q376" s="136"/>
      <c r="R376" s="136"/>
      <c r="S376" s="136"/>
      <c r="T376" s="137"/>
      <c r="AT376" s="132" t="s">
        <v>144</v>
      </c>
      <c r="AU376" s="132" t="s">
        <v>82</v>
      </c>
      <c r="AV376" s="130" t="s">
        <v>80</v>
      </c>
      <c r="AW376" s="130" t="s">
        <v>34</v>
      </c>
      <c r="AX376" s="130" t="s">
        <v>73</v>
      </c>
      <c r="AY376" s="132" t="s">
        <v>132</v>
      </c>
    </row>
    <row r="377" spans="1:65" s="139" customFormat="1">
      <c r="B377" s="138"/>
      <c r="D377" s="131" t="s">
        <v>144</v>
      </c>
      <c r="E377" s="140" t="s">
        <v>21</v>
      </c>
      <c r="F377" s="141" t="s">
        <v>511</v>
      </c>
      <c r="H377" s="142">
        <v>7.16</v>
      </c>
      <c r="I377" s="143"/>
      <c r="L377" s="138"/>
      <c r="M377" s="144"/>
      <c r="N377" s="145"/>
      <c r="O377" s="145"/>
      <c r="P377" s="145"/>
      <c r="Q377" s="145"/>
      <c r="R377" s="145"/>
      <c r="S377" s="145"/>
      <c r="T377" s="146"/>
      <c r="AT377" s="140" t="s">
        <v>144</v>
      </c>
      <c r="AU377" s="140" t="s">
        <v>82</v>
      </c>
      <c r="AV377" s="139" t="s">
        <v>82</v>
      </c>
      <c r="AW377" s="139" t="s">
        <v>34</v>
      </c>
      <c r="AX377" s="139" t="s">
        <v>73</v>
      </c>
      <c r="AY377" s="140" t="s">
        <v>132</v>
      </c>
    </row>
    <row r="378" spans="1:65" s="130" customFormat="1">
      <c r="B378" s="129"/>
      <c r="D378" s="131" t="s">
        <v>144</v>
      </c>
      <c r="E378" s="132" t="s">
        <v>21</v>
      </c>
      <c r="F378" s="133" t="s">
        <v>162</v>
      </c>
      <c r="H378" s="132" t="s">
        <v>21</v>
      </c>
      <c r="I378" s="134"/>
      <c r="L378" s="129"/>
      <c r="M378" s="135"/>
      <c r="N378" s="136"/>
      <c r="O378" s="136"/>
      <c r="P378" s="136"/>
      <c r="Q378" s="136"/>
      <c r="R378" s="136"/>
      <c r="S378" s="136"/>
      <c r="T378" s="137"/>
      <c r="AT378" s="132" t="s">
        <v>144</v>
      </c>
      <c r="AU378" s="132" t="s">
        <v>82</v>
      </c>
      <c r="AV378" s="130" t="s">
        <v>80</v>
      </c>
      <c r="AW378" s="130" t="s">
        <v>34</v>
      </c>
      <c r="AX378" s="130" t="s">
        <v>73</v>
      </c>
      <c r="AY378" s="132" t="s">
        <v>132</v>
      </c>
    </row>
    <row r="379" spans="1:65" s="139" customFormat="1">
      <c r="B379" s="138"/>
      <c r="D379" s="131" t="s">
        <v>144</v>
      </c>
      <c r="E379" s="140" t="s">
        <v>21</v>
      </c>
      <c r="F379" s="141" t="s">
        <v>163</v>
      </c>
      <c r="H379" s="142">
        <v>3.15</v>
      </c>
      <c r="I379" s="143"/>
      <c r="L379" s="138"/>
      <c r="M379" s="144"/>
      <c r="N379" s="145"/>
      <c r="O379" s="145"/>
      <c r="P379" s="145"/>
      <c r="Q379" s="145"/>
      <c r="R379" s="145"/>
      <c r="S379" s="145"/>
      <c r="T379" s="146"/>
      <c r="AT379" s="140" t="s">
        <v>144</v>
      </c>
      <c r="AU379" s="140" t="s">
        <v>82</v>
      </c>
      <c r="AV379" s="139" t="s">
        <v>82</v>
      </c>
      <c r="AW379" s="139" t="s">
        <v>34</v>
      </c>
      <c r="AX379" s="139" t="s">
        <v>73</v>
      </c>
      <c r="AY379" s="140" t="s">
        <v>132</v>
      </c>
    </row>
    <row r="380" spans="1:65" s="130" customFormat="1">
      <c r="B380" s="129"/>
      <c r="D380" s="131" t="s">
        <v>144</v>
      </c>
      <c r="E380" s="132" t="s">
        <v>21</v>
      </c>
      <c r="F380" s="133" t="s">
        <v>518</v>
      </c>
      <c r="H380" s="132" t="s">
        <v>21</v>
      </c>
      <c r="I380" s="134"/>
      <c r="L380" s="129"/>
      <c r="M380" s="135"/>
      <c r="N380" s="136"/>
      <c r="O380" s="136"/>
      <c r="P380" s="136"/>
      <c r="Q380" s="136"/>
      <c r="R380" s="136"/>
      <c r="S380" s="136"/>
      <c r="T380" s="137"/>
      <c r="AT380" s="132" t="s">
        <v>144</v>
      </c>
      <c r="AU380" s="132" t="s">
        <v>82</v>
      </c>
      <c r="AV380" s="130" t="s">
        <v>80</v>
      </c>
      <c r="AW380" s="130" t="s">
        <v>34</v>
      </c>
      <c r="AX380" s="130" t="s">
        <v>73</v>
      </c>
      <c r="AY380" s="132" t="s">
        <v>132</v>
      </c>
    </row>
    <row r="381" spans="1:65" s="139" customFormat="1">
      <c r="B381" s="138"/>
      <c r="D381" s="131" t="s">
        <v>144</v>
      </c>
      <c r="E381" s="140" t="s">
        <v>21</v>
      </c>
      <c r="F381" s="141" t="s">
        <v>194</v>
      </c>
      <c r="H381" s="142">
        <v>5.3550000000000004</v>
      </c>
      <c r="I381" s="143"/>
      <c r="L381" s="138"/>
      <c r="M381" s="144"/>
      <c r="N381" s="145"/>
      <c r="O381" s="145"/>
      <c r="P381" s="145"/>
      <c r="Q381" s="145"/>
      <c r="R381" s="145"/>
      <c r="S381" s="145"/>
      <c r="T381" s="146"/>
      <c r="AT381" s="140" t="s">
        <v>144</v>
      </c>
      <c r="AU381" s="140" t="s">
        <v>82</v>
      </c>
      <c r="AV381" s="139" t="s">
        <v>82</v>
      </c>
      <c r="AW381" s="139" t="s">
        <v>34</v>
      </c>
      <c r="AX381" s="139" t="s">
        <v>73</v>
      </c>
      <c r="AY381" s="140" t="s">
        <v>132</v>
      </c>
    </row>
    <row r="382" spans="1:65" s="148" customFormat="1">
      <c r="B382" s="147"/>
      <c r="D382" s="131" t="s">
        <v>144</v>
      </c>
      <c r="E382" s="149" t="s">
        <v>21</v>
      </c>
      <c r="F382" s="150" t="s">
        <v>148</v>
      </c>
      <c r="H382" s="151">
        <v>20.561</v>
      </c>
      <c r="I382" s="152"/>
      <c r="L382" s="147"/>
      <c r="M382" s="153"/>
      <c r="N382" s="154"/>
      <c r="O382" s="154"/>
      <c r="P382" s="154"/>
      <c r="Q382" s="154"/>
      <c r="R382" s="154"/>
      <c r="S382" s="154"/>
      <c r="T382" s="155"/>
      <c r="AT382" s="149" t="s">
        <v>144</v>
      </c>
      <c r="AU382" s="149" t="s">
        <v>82</v>
      </c>
      <c r="AV382" s="148" t="s">
        <v>140</v>
      </c>
      <c r="AW382" s="148" t="s">
        <v>34</v>
      </c>
      <c r="AX382" s="148" t="s">
        <v>80</v>
      </c>
      <c r="AY382" s="149" t="s">
        <v>132</v>
      </c>
    </row>
    <row r="383" spans="1:65" s="103" customFormat="1" ht="25.9" customHeight="1">
      <c r="B383" s="102"/>
      <c r="D383" s="104" t="s">
        <v>72</v>
      </c>
      <c r="E383" s="105" t="s">
        <v>519</v>
      </c>
      <c r="F383" s="105" t="s">
        <v>520</v>
      </c>
      <c r="I383" s="106"/>
      <c r="J383" s="107">
        <f>BK383</f>
        <v>0</v>
      </c>
      <c r="L383" s="102"/>
      <c r="M383" s="108"/>
      <c r="N383" s="109"/>
      <c r="O383" s="109"/>
      <c r="P383" s="110">
        <f>P384</f>
        <v>0</v>
      </c>
      <c r="Q383" s="109"/>
      <c r="R383" s="110">
        <f>R384</f>
        <v>0</v>
      </c>
      <c r="S383" s="109"/>
      <c r="T383" s="111">
        <f>T384</f>
        <v>0</v>
      </c>
      <c r="AR383" s="104" t="s">
        <v>171</v>
      </c>
      <c r="AT383" s="311" t="s">
        <v>72</v>
      </c>
      <c r="AU383" s="311" t="s">
        <v>73</v>
      </c>
      <c r="AY383" s="104" t="s">
        <v>132</v>
      </c>
      <c r="BK383" s="312">
        <f>BK384</f>
        <v>0</v>
      </c>
    </row>
    <row r="384" spans="1:65" s="283" customFormat="1" ht="16.5" customHeight="1">
      <c r="A384" s="23"/>
      <c r="B384" s="22"/>
      <c r="C384" s="114" t="s">
        <v>521</v>
      </c>
      <c r="D384" s="114" t="s">
        <v>135</v>
      </c>
      <c r="E384" s="115" t="s">
        <v>522</v>
      </c>
      <c r="F384" s="116" t="s">
        <v>523</v>
      </c>
      <c r="G384" s="117" t="s">
        <v>277</v>
      </c>
      <c r="H384" s="118">
        <v>1</v>
      </c>
      <c r="I384" s="119"/>
      <c r="J384" s="120">
        <f>ROUND(I384*H384,2)</f>
        <v>0</v>
      </c>
      <c r="K384" s="116" t="s">
        <v>21</v>
      </c>
      <c r="L384" s="22"/>
      <c r="M384" s="318" t="s">
        <v>21</v>
      </c>
      <c r="N384" s="174" t="s">
        <v>44</v>
      </c>
      <c r="O384" s="175"/>
      <c r="P384" s="176">
        <f>O384*H384</f>
        <v>0</v>
      </c>
      <c r="Q384" s="176">
        <v>0</v>
      </c>
      <c r="R384" s="176">
        <f>Q384*H384</f>
        <v>0</v>
      </c>
      <c r="S384" s="176">
        <v>0</v>
      </c>
      <c r="T384" s="177">
        <f>S384*H384</f>
        <v>0</v>
      </c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R384" s="314" t="s">
        <v>524</v>
      </c>
      <c r="AT384" s="314" t="s">
        <v>135</v>
      </c>
      <c r="AU384" s="314" t="s">
        <v>80</v>
      </c>
      <c r="AY384" s="280" t="s">
        <v>132</v>
      </c>
      <c r="BE384" s="315">
        <f>IF(N384="základní",J384,0)</f>
        <v>0</v>
      </c>
      <c r="BF384" s="315">
        <f>IF(N384="snížená",J384,0)</f>
        <v>0</v>
      </c>
      <c r="BG384" s="315">
        <f>IF(N384="zákl. přenesená",J384,0)</f>
        <v>0</v>
      </c>
      <c r="BH384" s="315">
        <f>IF(N384="sníž. přenesená",J384,0)</f>
        <v>0</v>
      </c>
      <c r="BI384" s="315">
        <f>IF(N384="nulová",J384,0)</f>
        <v>0</v>
      </c>
      <c r="BJ384" s="280" t="s">
        <v>80</v>
      </c>
      <c r="BK384" s="315">
        <f>ROUND(I384*H384,2)</f>
        <v>0</v>
      </c>
      <c r="BL384" s="280" t="s">
        <v>524</v>
      </c>
      <c r="BM384" s="314" t="s">
        <v>525</v>
      </c>
    </row>
    <row r="385" spans="1:31" s="283" customFormat="1" ht="6.95" customHeight="1">
      <c r="A385" s="23"/>
      <c r="B385" s="34"/>
      <c r="C385" s="35"/>
      <c r="D385" s="35"/>
      <c r="E385" s="35"/>
      <c r="F385" s="35"/>
      <c r="G385" s="35"/>
      <c r="H385" s="35"/>
      <c r="I385" s="35"/>
      <c r="J385" s="35"/>
      <c r="K385" s="35"/>
      <c r="L385" s="22"/>
      <c r="M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</sheetData>
  <sheetProtection algorithmName="SHA-512" hashValue="ebZa++S4XwH690wtwZ+/aR3tNcaGY86opCJnGGH6B2Olf36hkWd7yDMv/4a82inf9nQVhoDgaqZSUJaXDq2Tcw==" saltValue="Jto2XnN8QDcJCuG7hT5Pbw==" spinCount="100000" sheet="1" objects="1" scenarios="1"/>
  <autoFilter ref="C94:K384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99" r:id="rId1"/>
    <hyperlink ref="F105" r:id="rId2"/>
    <hyperlink ref="F109" r:id="rId3"/>
    <hyperlink ref="F117" r:id="rId4"/>
    <hyperlink ref="F122" r:id="rId5"/>
    <hyperlink ref="F127" r:id="rId6"/>
    <hyperlink ref="F131" r:id="rId7"/>
    <hyperlink ref="F135" r:id="rId8"/>
    <hyperlink ref="F140" r:id="rId9"/>
    <hyperlink ref="F144" r:id="rId10"/>
    <hyperlink ref="F148" r:id="rId11"/>
    <hyperlink ref="F160" r:id="rId12"/>
    <hyperlink ref="F164" r:id="rId13"/>
    <hyperlink ref="F168" r:id="rId14"/>
    <hyperlink ref="F172" r:id="rId15"/>
    <hyperlink ref="F176" r:id="rId16"/>
    <hyperlink ref="F181" r:id="rId17"/>
    <hyperlink ref="F207" r:id="rId18"/>
    <hyperlink ref="F212" r:id="rId19"/>
    <hyperlink ref="F216" r:id="rId20"/>
    <hyperlink ref="F221" r:id="rId21"/>
    <hyperlink ref="F225" r:id="rId22"/>
    <hyperlink ref="F229" r:id="rId23"/>
    <hyperlink ref="F234" r:id="rId24"/>
    <hyperlink ref="F238" r:id="rId25"/>
    <hyperlink ref="F242" r:id="rId26"/>
    <hyperlink ref="F249" r:id="rId27"/>
    <hyperlink ref="F252" r:id="rId28"/>
    <hyperlink ref="F263" r:id="rId29"/>
    <hyperlink ref="F291" r:id="rId30"/>
    <hyperlink ref="F295" r:id="rId31"/>
    <hyperlink ref="F299" r:id="rId32"/>
    <hyperlink ref="F313" r:id="rId33"/>
    <hyperlink ref="F316" r:id="rId34"/>
    <hyperlink ref="F320" r:id="rId35"/>
    <hyperlink ref="F329" r:id="rId36"/>
    <hyperlink ref="F334" r:id="rId37"/>
    <hyperlink ref="F343" r:id="rId38"/>
    <hyperlink ref="F355" r:id="rId39"/>
    <hyperlink ref="F358" r:id="rId40"/>
    <hyperlink ref="F364" r:id="rId41"/>
    <hyperlink ref="F372" r:id="rId42"/>
  </hyperlinks>
  <pageMargins left="0.39374999999999999" right="0.39374999999999999" top="0.39374999999999999" bottom="0.39374999999999999" header="0" footer="0"/>
  <pageSetup paperSize="9" fitToHeight="100" orientation="landscape" blackAndWhite="1" r:id="rId43"/>
  <headerFooter>
    <oddFooter>&amp;CStrana &amp;P z &amp;N</oddFooter>
  </headerFooter>
  <drawing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72"/>
      <c r="C3" s="73"/>
      <c r="D3" s="73"/>
      <c r="E3" s="73"/>
      <c r="F3" s="73"/>
      <c r="G3" s="73"/>
      <c r="H3" s="9"/>
    </row>
    <row r="4" spans="1:8" s="1" customFormat="1" ht="24.95" customHeight="1">
      <c r="B4" s="9"/>
      <c r="C4" s="74" t="s">
        <v>526</v>
      </c>
      <c r="H4" s="9"/>
    </row>
    <row r="5" spans="1:8" s="1" customFormat="1" ht="12" customHeight="1">
      <c r="B5" s="9"/>
      <c r="C5" s="178" t="s">
        <v>13</v>
      </c>
      <c r="D5" s="361" t="s">
        <v>14</v>
      </c>
      <c r="E5" s="362"/>
      <c r="F5" s="362"/>
      <c r="H5" s="9"/>
    </row>
    <row r="6" spans="1:8" s="1" customFormat="1" ht="36.950000000000003" customHeight="1">
      <c r="B6" s="9"/>
      <c r="C6" s="179" t="s">
        <v>16</v>
      </c>
      <c r="D6" s="363" t="s">
        <v>17</v>
      </c>
      <c r="E6" s="362"/>
      <c r="F6" s="362"/>
      <c r="H6" s="9"/>
    </row>
    <row r="7" spans="1:8" s="1" customFormat="1" ht="16.5" customHeight="1">
      <c r="B7" s="9"/>
      <c r="C7" s="75" t="s">
        <v>24</v>
      </c>
      <c r="D7" s="76" t="str">
        <f>'Rekapitulace stavby'!AN8</f>
        <v>30. 3. 2025</v>
      </c>
      <c r="H7" s="9"/>
    </row>
    <row r="8" spans="1:8" s="2" customFormat="1" ht="10.9" customHeight="1">
      <c r="A8" s="21"/>
      <c r="B8" s="26"/>
      <c r="C8" s="21"/>
      <c r="D8" s="21"/>
      <c r="E8" s="21"/>
      <c r="F8" s="21"/>
      <c r="G8" s="21"/>
      <c r="H8" s="26"/>
    </row>
    <row r="9" spans="1:8" s="3" customFormat="1" ht="29.25" customHeight="1">
      <c r="A9" s="93"/>
      <c r="B9" s="180"/>
      <c r="C9" s="181" t="s">
        <v>54</v>
      </c>
      <c r="D9" s="182" t="s">
        <v>55</v>
      </c>
      <c r="E9" s="182" t="s">
        <v>119</v>
      </c>
      <c r="F9" s="183" t="s">
        <v>527</v>
      </c>
      <c r="G9" s="93"/>
      <c r="H9" s="180"/>
    </row>
    <row r="10" spans="1:8" s="2" customFormat="1" ht="26.45" customHeight="1">
      <c r="A10" s="21"/>
      <c r="B10" s="26"/>
      <c r="C10" s="184" t="s">
        <v>78</v>
      </c>
      <c r="D10" s="184" t="s">
        <v>17</v>
      </c>
      <c r="E10" s="21"/>
      <c r="F10" s="21"/>
      <c r="G10" s="21"/>
      <c r="H10" s="26"/>
    </row>
    <row r="11" spans="1:8" s="2" customFormat="1" ht="16.899999999999999" customHeight="1">
      <c r="A11" s="21"/>
      <c r="B11" s="26"/>
      <c r="C11" s="185" t="s">
        <v>83</v>
      </c>
      <c r="D11" s="186" t="s">
        <v>21</v>
      </c>
      <c r="E11" s="187" t="s">
        <v>21</v>
      </c>
      <c r="F11" s="188">
        <v>4.38</v>
      </c>
      <c r="G11" s="21"/>
      <c r="H11" s="26"/>
    </row>
    <row r="12" spans="1:8" s="2" customFormat="1" ht="16.899999999999999" customHeight="1">
      <c r="A12" s="21"/>
      <c r="B12" s="26"/>
      <c r="C12" s="189" t="s">
        <v>21</v>
      </c>
      <c r="D12" s="189" t="s">
        <v>420</v>
      </c>
      <c r="E12" s="6" t="s">
        <v>21</v>
      </c>
      <c r="F12" s="190">
        <v>4.38</v>
      </c>
      <c r="G12" s="21"/>
      <c r="H12" s="26"/>
    </row>
    <row r="13" spans="1:8" s="2" customFormat="1" ht="16.899999999999999" customHeight="1">
      <c r="A13" s="21"/>
      <c r="B13" s="26"/>
      <c r="C13" s="189" t="s">
        <v>21</v>
      </c>
      <c r="D13" s="189" t="s">
        <v>21</v>
      </c>
      <c r="E13" s="6" t="s">
        <v>21</v>
      </c>
      <c r="F13" s="190">
        <v>0</v>
      </c>
      <c r="G13" s="21"/>
      <c r="H13" s="26"/>
    </row>
    <row r="14" spans="1:8" s="2" customFormat="1" ht="16.899999999999999" customHeight="1">
      <c r="A14" s="21"/>
      <c r="B14" s="26"/>
      <c r="C14" s="189" t="s">
        <v>83</v>
      </c>
      <c r="D14" s="189" t="s">
        <v>299</v>
      </c>
      <c r="E14" s="6" t="s">
        <v>21</v>
      </c>
      <c r="F14" s="190">
        <v>4.38</v>
      </c>
      <c r="G14" s="21"/>
      <c r="H14" s="26"/>
    </row>
    <row r="15" spans="1:8" s="2" customFormat="1" ht="16.899999999999999" customHeight="1">
      <c r="A15" s="21"/>
      <c r="B15" s="26"/>
      <c r="C15" s="191" t="s">
        <v>528</v>
      </c>
      <c r="D15" s="21"/>
      <c r="E15" s="21"/>
      <c r="F15" s="21"/>
      <c r="G15" s="21"/>
      <c r="H15" s="26"/>
    </row>
    <row r="16" spans="1:8" s="2" customFormat="1" ht="16.899999999999999" customHeight="1">
      <c r="A16" s="21"/>
      <c r="B16" s="26"/>
      <c r="C16" s="189" t="s">
        <v>416</v>
      </c>
      <c r="D16" s="189" t="s">
        <v>529</v>
      </c>
      <c r="E16" s="6" t="s">
        <v>138</v>
      </c>
      <c r="F16" s="190">
        <v>4.38</v>
      </c>
      <c r="G16" s="21"/>
      <c r="H16" s="26"/>
    </row>
    <row r="17" spans="1:8" s="2" customFormat="1" ht="16.899999999999999" customHeight="1">
      <c r="A17" s="21"/>
      <c r="B17" s="26"/>
      <c r="C17" s="189" t="s">
        <v>406</v>
      </c>
      <c r="D17" s="189" t="s">
        <v>530</v>
      </c>
      <c r="E17" s="6" t="s">
        <v>138</v>
      </c>
      <c r="F17" s="190">
        <v>4.38</v>
      </c>
      <c r="G17" s="21"/>
      <c r="H17" s="26"/>
    </row>
    <row r="18" spans="1:8" s="2" customFormat="1" ht="16.899999999999999" customHeight="1">
      <c r="A18" s="21"/>
      <c r="B18" s="26"/>
      <c r="C18" s="189" t="s">
        <v>411</v>
      </c>
      <c r="D18" s="189" t="s">
        <v>531</v>
      </c>
      <c r="E18" s="6" t="s">
        <v>138</v>
      </c>
      <c r="F18" s="190">
        <v>4.38</v>
      </c>
      <c r="G18" s="21"/>
      <c r="H18" s="26"/>
    </row>
    <row r="19" spans="1:8" s="2" customFormat="1" ht="16.899999999999999" customHeight="1">
      <c r="A19" s="21"/>
      <c r="B19" s="26"/>
      <c r="C19" s="189" t="s">
        <v>427</v>
      </c>
      <c r="D19" s="189" t="s">
        <v>428</v>
      </c>
      <c r="E19" s="6" t="s">
        <v>138</v>
      </c>
      <c r="F19" s="190">
        <v>4.38</v>
      </c>
      <c r="G19" s="21"/>
      <c r="H19" s="26"/>
    </row>
    <row r="20" spans="1:8" s="2" customFormat="1" ht="16.899999999999999" customHeight="1">
      <c r="A20" s="21"/>
      <c r="B20" s="26"/>
      <c r="C20" s="189" t="s">
        <v>422</v>
      </c>
      <c r="D20" s="189" t="s">
        <v>423</v>
      </c>
      <c r="E20" s="6" t="s">
        <v>138</v>
      </c>
      <c r="F20" s="190">
        <v>4.8179999999999996</v>
      </c>
      <c r="G20" s="21"/>
      <c r="H20" s="26"/>
    </row>
    <row r="21" spans="1:8" s="2" customFormat="1" ht="16.899999999999999" customHeight="1">
      <c r="A21" s="21"/>
      <c r="B21" s="26"/>
      <c r="C21" s="185" t="s">
        <v>85</v>
      </c>
      <c r="D21" s="186" t="s">
        <v>21</v>
      </c>
      <c r="E21" s="187" t="s">
        <v>21</v>
      </c>
      <c r="F21" s="188">
        <v>12.744</v>
      </c>
      <c r="G21" s="21"/>
      <c r="H21" s="26"/>
    </row>
    <row r="22" spans="1:8" s="2" customFormat="1" ht="16.899999999999999" customHeight="1">
      <c r="A22" s="21"/>
      <c r="B22" s="26"/>
      <c r="C22" s="189" t="s">
        <v>21</v>
      </c>
      <c r="D22" s="189" t="s">
        <v>469</v>
      </c>
      <c r="E22" s="6" t="s">
        <v>21</v>
      </c>
      <c r="F22" s="190">
        <v>14.32</v>
      </c>
      <c r="G22" s="21"/>
      <c r="H22" s="26"/>
    </row>
    <row r="23" spans="1:8" s="2" customFormat="1" ht="16.899999999999999" customHeight="1">
      <c r="A23" s="21"/>
      <c r="B23" s="26"/>
      <c r="C23" s="189" t="s">
        <v>21</v>
      </c>
      <c r="D23" s="189" t="s">
        <v>470</v>
      </c>
      <c r="E23" s="6" t="s">
        <v>21</v>
      </c>
      <c r="F23" s="190">
        <v>-1.5760000000000001</v>
      </c>
      <c r="G23" s="21"/>
      <c r="H23" s="26"/>
    </row>
    <row r="24" spans="1:8" s="2" customFormat="1" ht="16.899999999999999" customHeight="1">
      <c r="A24" s="21"/>
      <c r="B24" s="26"/>
      <c r="C24" s="189" t="s">
        <v>21</v>
      </c>
      <c r="D24" s="189" t="s">
        <v>21</v>
      </c>
      <c r="E24" s="6" t="s">
        <v>21</v>
      </c>
      <c r="F24" s="190">
        <v>0</v>
      </c>
      <c r="G24" s="21"/>
      <c r="H24" s="26"/>
    </row>
    <row r="25" spans="1:8" s="2" customFormat="1" ht="16.899999999999999" customHeight="1">
      <c r="A25" s="21"/>
      <c r="B25" s="26"/>
      <c r="C25" s="189" t="s">
        <v>85</v>
      </c>
      <c r="D25" s="189" t="s">
        <v>299</v>
      </c>
      <c r="E25" s="6" t="s">
        <v>21</v>
      </c>
      <c r="F25" s="190">
        <v>12.744</v>
      </c>
      <c r="G25" s="21"/>
      <c r="H25" s="26"/>
    </row>
    <row r="26" spans="1:8" s="2" customFormat="1" ht="16.899999999999999" customHeight="1">
      <c r="A26" s="21"/>
      <c r="B26" s="26"/>
      <c r="C26" s="191" t="s">
        <v>528</v>
      </c>
      <c r="D26" s="21"/>
      <c r="E26" s="21"/>
      <c r="F26" s="21"/>
      <c r="G26" s="21"/>
      <c r="H26" s="26"/>
    </row>
    <row r="27" spans="1:8" s="2" customFormat="1" ht="16.899999999999999" customHeight="1">
      <c r="A27" s="21"/>
      <c r="B27" s="26"/>
      <c r="C27" s="189" t="s">
        <v>465</v>
      </c>
      <c r="D27" s="189" t="s">
        <v>532</v>
      </c>
      <c r="E27" s="6" t="s">
        <v>138</v>
      </c>
      <c r="F27" s="190">
        <v>12.744</v>
      </c>
      <c r="G27" s="21"/>
      <c r="H27" s="26"/>
    </row>
    <row r="28" spans="1:8" s="2" customFormat="1" ht="16.899999999999999" customHeight="1">
      <c r="A28" s="21"/>
      <c r="B28" s="26"/>
      <c r="C28" s="189" t="s">
        <v>442</v>
      </c>
      <c r="D28" s="189" t="s">
        <v>533</v>
      </c>
      <c r="E28" s="6" t="s">
        <v>138</v>
      </c>
      <c r="F28" s="190">
        <v>12.744</v>
      </c>
      <c r="G28" s="21"/>
      <c r="H28" s="26"/>
    </row>
    <row r="29" spans="1:8" s="2" customFormat="1" ht="16.899999999999999" customHeight="1">
      <c r="A29" s="21"/>
      <c r="B29" s="26"/>
      <c r="C29" s="189" t="s">
        <v>472</v>
      </c>
      <c r="D29" s="189" t="s">
        <v>473</v>
      </c>
      <c r="E29" s="6" t="s">
        <v>138</v>
      </c>
      <c r="F29" s="190">
        <v>14.018000000000001</v>
      </c>
      <c r="G29" s="21"/>
      <c r="H29" s="26"/>
    </row>
    <row r="30" spans="1:8" s="2" customFormat="1" ht="16.899999999999999" customHeight="1">
      <c r="A30" s="21"/>
      <c r="B30" s="26"/>
      <c r="C30" s="185" t="s">
        <v>88</v>
      </c>
      <c r="D30" s="186" t="s">
        <v>21</v>
      </c>
      <c r="E30" s="187" t="s">
        <v>21</v>
      </c>
      <c r="F30" s="188">
        <v>7.16</v>
      </c>
      <c r="G30" s="21"/>
      <c r="H30" s="26"/>
    </row>
    <row r="31" spans="1:8" s="2" customFormat="1" ht="16.899999999999999" customHeight="1">
      <c r="A31" s="21"/>
      <c r="B31" s="26"/>
      <c r="C31" s="189" t="s">
        <v>21</v>
      </c>
      <c r="D31" s="189" t="s">
        <v>482</v>
      </c>
      <c r="E31" s="6" t="s">
        <v>21</v>
      </c>
      <c r="F31" s="190">
        <v>0</v>
      </c>
      <c r="G31" s="21"/>
      <c r="H31" s="26"/>
    </row>
    <row r="32" spans="1:8" s="2" customFormat="1" ht="16.899999999999999" customHeight="1">
      <c r="A32" s="21"/>
      <c r="B32" s="26"/>
      <c r="C32" s="189" t="s">
        <v>21</v>
      </c>
      <c r="D32" s="189" t="s">
        <v>483</v>
      </c>
      <c r="E32" s="6" t="s">
        <v>21</v>
      </c>
      <c r="F32" s="190">
        <v>7.16</v>
      </c>
      <c r="G32" s="21"/>
      <c r="H32" s="26"/>
    </row>
    <row r="33" spans="1:8" s="2" customFormat="1" ht="16.899999999999999" customHeight="1">
      <c r="A33" s="21"/>
      <c r="B33" s="26"/>
      <c r="C33" s="189" t="s">
        <v>21</v>
      </c>
      <c r="D33" s="189" t="s">
        <v>21</v>
      </c>
      <c r="E33" s="6" t="s">
        <v>21</v>
      </c>
      <c r="F33" s="190">
        <v>0</v>
      </c>
      <c r="G33" s="21"/>
      <c r="H33" s="26"/>
    </row>
    <row r="34" spans="1:8" s="2" customFormat="1" ht="16.899999999999999" customHeight="1">
      <c r="A34" s="21"/>
      <c r="B34" s="26"/>
      <c r="C34" s="189" t="s">
        <v>88</v>
      </c>
      <c r="D34" s="189" t="s">
        <v>299</v>
      </c>
      <c r="E34" s="6" t="s">
        <v>21</v>
      </c>
      <c r="F34" s="190">
        <v>7.16</v>
      </c>
      <c r="G34" s="21"/>
      <c r="H34" s="26"/>
    </row>
    <row r="35" spans="1:8" s="2" customFormat="1" ht="16.899999999999999" customHeight="1">
      <c r="A35" s="21"/>
      <c r="B35" s="26"/>
      <c r="C35" s="191" t="s">
        <v>528</v>
      </c>
      <c r="D35" s="21"/>
      <c r="E35" s="21"/>
      <c r="F35" s="21"/>
      <c r="G35" s="21"/>
      <c r="H35" s="26"/>
    </row>
    <row r="36" spans="1:8" s="2" customFormat="1" ht="16.899999999999999" customHeight="1">
      <c r="A36" s="21"/>
      <c r="B36" s="26"/>
      <c r="C36" s="189" t="s">
        <v>477</v>
      </c>
      <c r="D36" s="189" t="s">
        <v>534</v>
      </c>
      <c r="E36" s="6" t="s">
        <v>479</v>
      </c>
      <c r="F36" s="190">
        <v>7.16</v>
      </c>
      <c r="G36" s="21"/>
      <c r="H36" s="26"/>
    </row>
    <row r="37" spans="1:8" s="2" customFormat="1" ht="16.899999999999999" customHeight="1">
      <c r="A37" s="21"/>
      <c r="B37" s="26"/>
      <c r="C37" s="189" t="s">
        <v>485</v>
      </c>
      <c r="D37" s="189" t="s">
        <v>486</v>
      </c>
      <c r="E37" s="6" t="s">
        <v>479</v>
      </c>
      <c r="F37" s="190">
        <v>7.8760000000000003</v>
      </c>
      <c r="G37" s="21"/>
      <c r="H37" s="26"/>
    </row>
    <row r="38" spans="1:8" s="2" customFormat="1" ht="16.899999999999999" customHeight="1">
      <c r="A38" s="21"/>
      <c r="B38" s="26"/>
      <c r="C38" s="185" t="s">
        <v>535</v>
      </c>
      <c r="D38" s="186" t="s">
        <v>21</v>
      </c>
      <c r="E38" s="187" t="s">
        <v>21</v>
      </c>
      <c r="F38" s="188">
        <v>20.561</v>
      </c>
      <c r="G38" s="21"/>
      <c r="H38" s="26"/>
    </row>
    <row r="39" spans="1:8" s="2" customFormat="1" ht="16.899999999999999" customHeight="1">
      <c r="A39" s="21"/>
      <c r="B39" s="26"/>
      <c r="C39" s="185" t="s">
        <v>90</v>
      </c>
      <c r="D39" s="186" t="s">
        <v>21</v>
      </c>
      <c r="E39" s="187" t="s">
        <v>21</v>
      </c>
      <c r="F39" s="188">
        <v>3.137</v>
      </c>
      <c r="G39" s="21"/>
      <c r="H39" s="26"/>
    </row>
    <row r="40" spans="1:8" s="2" customFormat="1" ht="16.899999999999999" customHeight="1">
      <c r="A40" s="21"/>
      <c r="B40" s="26"/>
      <c r="C40" s="189" t="s">
        <v>21</v>
      </c>
      <c r="D40" s="189" t="s">
        <v>326</v>
      </c>
      <c r="E40" s="6" t="s">
        <v>21</v>
      </c>
      <c r="F40" s="190">
        <v>3.137</v>
      </c>
      <c r="G40" s="21"/>
      <c r="H40" s="26"/>
    </row>
    <row r="41" spans="1:8" s="2" customFormat="1" ht="16.899999999999999" customHeight="1">
      <c r="A41" s="21"/>
      <c r="B41" s="26"/>
      <c r="C41" s="189" t="s">
        <v>21</v>
      </c>
      <c r="D41" s="189" t="s">
        <v>21</v>
      </c>
      <c r="E41" s="6" t="s">
        <v>21</v>
      </c>
      <c r="F41" s="190">
        <v>0</v>
      </c>
      <c r="G41" s="21"/>
      <c r="H41" s="26"/>
    </row>
    <row r="42" spans="1:8" s="2" customFormat="1" ht="16.899999999999999" customHeight="1">
      <c r="A42" s="21"/>
      <c r="B42" s="26"/>
      <c r="C42" s="189" t="s">
        <v>90</v>
      </c>
      <c r="D42" s="189" t="s">
        <v>299</v>
      </c>
      <c r="E42" s="6" t="s">
        <v>21</v>
      </c>
      <c r="F42" s="190">
        <v>3.137</v>
      </c>
      <c r="G42" s="21"/>
      <c r="H42" s="26"/>
    </row>
    <row r="43" spans="1:8" s="2" customFormat="1" ht="16.899999999999999" customHeight="1">
      <c r="A43" s="21"/>
      <c r="B43" s="26"/>
      <c r="C43" s="191" t="s">
        <v>528</v>
      </c>
      <c r="D43" s="21"/>
      <c r="E43" s="21"/>
      <c r="F43" s="21"/>
      <c r="G43" s="21"/>
      <c r="H43" s="26"/>
    </row>
    <row r="44" spans="1:8" s="2" customFormat="1" ht="16.899999999999999" customHeight="1">
      <c r="A44" s="21"/>
      <c r="B44" s="26"/>
      <c r="C44" s="189" t="s">
        <v>322</v>
      </c>
      <c r="D44" s="189" t="s">
        <v>536</v>
      </c>
      <c r="E44" s="6" t="s">
        <v>138</v>
      </c>
      <c r="F44" s="190">
        <v>3.137</v>
      </c>
      <c r="G44" s="21"/>
      <c r="H44" s="26"/>
    </row>
    <row r="45" spans="1:8" s="2" customFormat="1" ht="16.899999999999999" customHeight="1">
      <c r="A45" s="21"/>
      <c r="B45" s="26"/>
      <c r="C45" s="189" t="s">
        <v>328</v>
      </c>
      <c r="D45" s="189" t="s">
        <v>537</v>
      </c>
      <c r="E45" s="6" t="s">
        <v>138</v>
      </c>
      <c r="F45" s="190">
        <v>3.137</v>
      </c>
      <c r="G45" s="21"/>
      <c r="H45" s="26"/>
    </row>
    <row r="46" spans="1:8" s="2" customFormat="1" ht="16.899999999999999" customHeight="1">
      <c r="A46" s="21"/>
      <c r="B46" s="26"/>
      <c r="C46" s="185" t="s">
        <v>92</v>
      </c>
      <c r="D46" s="186" t="s">
        <v>21</v>
      </c>
      <c r="E46" s="187" t="s">
        <v>21</v>
      </c>
      <c r="F46" s="188">
        <v>5.3550000000000004</v>
      </c>
      <c r="G46" s="21"/>
      <c r="H46" s="26"/>
    </row>
    <row r="47" spans="1:8" s="2" customFormat="1" ht="16.899999999999999" customHeight="1">
      <c r="A47" s="21"/>
      <c r="B47" s="26"/>
      <c r="C47" s="189" t="s">
        <v>21</v>
      </c>
      <c r="D47" s="189" t="s">
        <v>194</v>
      </c>
      <c r="E47" s="6" t="s">
        <v>21</v>
      </c>
      <c r="F47" s="190">
        <v>5.3550000000000004</v>
      </c>
      <c r="G47" s="21"/>
      <c r="H47" s="26"/>
    </row>
    <row r="48" spans="1:8" s="2" customFormat="1" ht="16.899999999999999" customHeight="1">
      <c r="A48" s="21"/>
      <c r="B48" s="26"/>
      <c r="C48" s="189" t="s">
        <v>21</v>
      </c>
      <c r="D48" s="189" t="s">
        <v>21</v>
      </c>
      <c r="E48" s="6" t="s">
        <v>21</v>
      </c>
      <c r="F48" s="190">
        <v>0</v>
      </c>
      <c r="G48" s="21"/>
      <c r="H48" s="26"/>
    </row>
    <row r="49" spans="1:8" s="2" customFormat="1" ht="16.899999999999999" customHeight="1">
      <c r="A49" s="21"/>
      <c r="B49" s="26"/>
      <c r="C49" s="189" t="s">
        <v>92</v>
      </c>
      <c r="D49" s="189" t="s">
        <v>299</v>
      </c>
      <c r="E49" s="6" t="s">
        <v>21</v>
      </c>
      <c r="F49" s="190">
        <v>5.3550000000000004</v>
      </c>
      <c r="G49" s="21"/>
      <c r="H49" s="26"/>
    </row>
    <row r="50" spans="1:8" s="2" customFormat="1" ht="16.899999999999999" customHeight="1">
      <c r="A50" s="21"/>
      <c r="B50" s="26"/>
      <c r="C50" s="191" t="s">
        <v>528</v>
      </c>
      <c r="D50" s="21"/>
      <c r="E50" s="21"/>
      <c r="F50" s="21"/>
      <c r="G50" s="21"/>
      <c r="H50" s="26"/>
    </row>
    <row r="51" spans="1:8" s="2" customFormat="1" ht="16.899999999999999" customHeight="1">
      <c r="A51" s="21"/>
      <c r="B51" s="26"/>
      <c r="C51" s="189" t="s">
        <v>306</v>
      </c>
      <c r="D51" s="189" t="s">
        <v>538</v>
      </c>
      <c r="E51" s="6" t="s">
        <v>138</v>
      </c>
      <c r="F51" s="190">
        <v>5.3550000000000004</v>
      </c>
      <c r="G51" s="21"/>
      <c r="H51" s="26"/>
    </row>
    <row r="52" spans="1:8" s="2" customFormat="1" ht="16.899999999999999" customHeight="1">
      <c r="A52" s="21"/>
      <c r="B52" s="26"/>
      <c r="C52" s="189" t="s">
        <v>311</v>
      </c>
      <c r="D52" s="189" t="s">
        <v>539</v>
      </c>
      <c r="E52" s="6" t="s">
        <v>138</v>
      </c>
      <c r="F52" s="190">
        <v>5.3550000000000004</v>
      </c>
      <c r="G52" s="21"/>
      <c r="H52" s="26"/>
    </row>
    <row r="53" spans="1:8" s="2" customFormat="1" ht="16.899999999999999" customHeight="1">
      <c r="A53" s="21"/>
      <c r="B53" s="26"/>
      <c r="C53" s="185" t="s">
        <v>94</v>
      </c>
      <c r="D53" s="186" t="s">
        <v>21</v>
      </c>
      <c r="E53" s="187" t="s">
        <v>21</v>
      </c>
      <c r="F53" s="188">
        <v>5.3550000000000004</v>
      </c>
      <c r="G53" s="21"/>
      <c r="H53" s="26"/>
    </row>
    <row r="54" spans="1:8" s="2" customFormat="1" ht="16.899999999999999" customHeight="1">
      <c r="A54" s="21"/>
      <c r="B54" s="26"/>
      <c r="C54" s="189" t="s">
        <v>21</v>
      </c>
      <c r="D54" s="189" t="s">
        <v>194</v>
      </c>
      <c r="E54" s="6" t="s">
        <v>21</v>
      </c>
      <c r="F54" s="190">
        <v>5.3550000000000004</v>
      </c>
      <c r="G54" s="21"/>
      <c r="H54" s="26"/>
    </row>
    <row r="55" spans="1:8" s="2" customFormat="1" ht="16.899999999999999" customHeight="1">
      <c r="A55" s="21"/>
      <c r="B55" s="26"/>
      <c r="C55" s="189" t="s">
        <v>21</v>
      </c>
      <c r="D55" s="189" t="s">
        <v>21</v>
      </c>
      <c r="E55" s="6" t="s">
        <v>21</v>
      </c>
      <c r="F55" s="190">
        <v>0</v>
      </c>
      <c r="G55" s="21"/>
      <c r="H55" s="26"/>
    </row>
    <row r="56" spans="1:8" s="2" customFormat="1" ht="16.899999999999999" customHeight="1">
      <c r="A56" s="21"/>
      <c r="B56" s="26"/>
      <c r="C56" s="189" t="s">
        <v>94</v>
      </c>
      <c r="D56" s="189" t="s">
        <v>299</v>
      </c>
      <c r="E56" s="6" t="s">
        <v>21</v>
      </c>
      <c r="F56" s="190">
        <v>5.3550000000000004</v>
      </c>
      <c r="G56" s="21"/>
      <c r="H56" s="26"/>
    </row>
    <row r="57" spans="1:8" s="2" customFormat="1" ht="16.899999999999999" customHeight="1">
      <c r="A57" s="21"/>
      <c r="B57" s="26"/>
      <c r="C57" s="191" t="s">
        <v>528</v>
      </c>
      <c r="D57" s="21"/>
      <c r="E57" s="21"/>
      <c r="F57" s="21"/>
      <c r="G57" s="21"/>
      <c r="H57" s="26"/>
    </row>
    <row r="58" spans="1:8" s="2" customFormat="1" ht="16.899999999999999" customHeight="1">
      <c r="A58" s="21"/>
      <c r="B58" s="26"/>
      <c r="C58" s="189" t="s">
        <v>295</v>
      </c>
      <c r="D58" s="189" t="s">
        <v>540</v>
      </c>
      <c r="E58" s="6" t="s">
        <v>138</v>
      </c>
      <c r="F58" s="190">
        <v>5.3550000000000004</v>
      </c>
      <c r="G58" s="21"/>
      <c r="H58" s="26"/>
    </row>
    <row r="59" spans="1:8" s="2" customFormat="1" ht="16.899999999999999" customHeight="1">
      <c r="A59" s="21"/>
      <c r="B59" s="26"/>
      <c r="C59" s="189" t="s">
        <v>301</v>
      </c>
      <c r="D59" s="189" t="s">
        <v>541</v>
      </c>
      <c r="E59" s="6" t="s">
        <v>138</v>
      </c>
      <c r="F59" s="190">
        <v>5.3550000000000004</v>
      </c>
      <c r="G59" s="21"/>
      <c r="H59" s="26"/>
    </row>
    <row r="60" spans="1:8" s="2" customFormat="1" ht="7.35" customHeight="1">
      <c r="A60" s="21"/>
      <c r="B60" s="77"/>
      <c r="C60" s="78"/>
      <c r="D60" s="78"/>
      <c r="E60" s="78"/>
      <c r="F60" s="78"/>
      <c r="G60" s="78"/>
      <c r="H60" s="26"/>
    </row>
    <row r="61" spans="1:8" s="2" customFormat="1">
      <c r="A61" s="21"/>
      <c r="B61" s="21"/>
      <c r="C61" s="21"/>
      <c r="D61" s="21"/>
      <c r="E61" s="21"/>
      <c r="F61" s="21"/>
      <c r="G61" s="21"/>
      <c r="H61" s="2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92" customWidth="1"/>
    <col min="2" max="2" width="1.6640625" style="192" customWidth="1"/>
    <col min="3" max="4" width="5" style="192" customWidth="1"/>
    <col min="5" max="5" width="11.6640625" style="192" customWidth="1"/>
    <col min="6" max="6" width="9.1640625" style="192" customWidth="1"/>
    <col min="7" max="7" width="5" style="192" customWidth="1"/>
    <col min="8" max="8" width="77.83203125" style="192" customWidth="1"/>
    <col min="9" max="10" width="20" style="192" customWidth="1"/>
    <col min="11" max="11" width="1.6640625" style="192" customWidth="1"/>
  </cols>
  <sheetData>
    <row r="1" spans="2:11" s="1" customFormat="1" ht="37.5" customHeight="1"/>
    <row r="2" spans="2:11" s="1" customFormat="1" ht="7.5" customHeight="1">
      <c r="B2" s="193"/>
      <c r="C2" s="194"/>
      <c r="D2" s="194"/>
      <c r="E2" s="194"/>
      <c r="F2" s="194"/>
      <c r="G2" s="194"/>
      <c r="H2" s="194"/>
      <c r="I2" s="194"/>
      <c r="J2" s="194"/>
      <c r="K2" s="195"/>
    </row>
    <row r="3" spans="2:11" s="4" customFormat="1" ht="45" customHeight="1">
      <c r="B3" s="196"/>
      <c r="C3" s="366" t="s">
        <v>542</v>
      </c>
      <c r="D3" s="366"/>
      <c r="E3" s="366"/>
      <c r="F3" s="366"/>
      <c r="G3" s="366"/>
      <c r="H3" s="366"/>
      <c r="I3" s="366"/>
      <c r="J3" s="366"/>
      <c r="K3" s="197"/>
    </row>
    <row r="4" spans="2:11" s="1" customFormat="1" ht="25.5" customHeight="1">
      <c r="B4" s="198"/>
      <c r="C4" s="365" t="s">
        <v>543</v>
      </c>
      <c r="D4" s="365"/>
      <c r="E4" s="365"/>
      <c r="F4" s="365"/>
      <c r="G4" s="365"/>
      <c r="H4" s="365"/>
      <c r="I4" s="365"/>
      <c r="J4" s="365"/>
      <c r="K4" s="199"/>
    </row>
    <row r="5" spans="2:11" s="1" customFormat="1" ht="5.25" customHeight="1">
      <c r="B5" s="198"/>
      <c r="C5" s="200"/>
      <c r="D5" s="200"/>
      <c r="E5" s="200"/>
      <c r="F5" s="200"/>
      <c r="G5" s="200"/>
      <c r="H5" s="200"/>
      <c r="I5" s="200"/>
      <c r="J5" s="200"/>
      <c r="K5" s="199"/>
    </row>
    <row r="6" spans="2:11" s="1" customFormat="1" ht="15" customHeight="1">
      <c r="B6" s="198"/>
      <c r="C6" s="364" t="s">
        <v>544</v>
      </c>
      <c r="D6" s="364"/>
      <c r="E6" s="364"/>
      <c r="F6" s="364"/>
      <c r="G6" s="364"/>
      <c r="H6" s="364"/>
      <c r="I6" s="364"/>
      <c r="J6" s="364"/>
      <c r="K6" s="199"/>
    </row>
    <row r="7" spans="2:11" s="1" customFormat="1" ht="15" customHeight="1">
      <c r="B7" s="202"/>
      <c r="C7" s="364" t="s">
        <v>545</v>
      </c>
      <c r="D7" s="364"/>
      <c r="E7" s="364"/>
      <c r="F7" s="364"/>
      <c r="G7" s="364"/>
      <c r="H7" s="364"/>
      <c r="I7" s="364"/>
      <c r="J7" s="364"/>
      <c r="K7" s="199"/>
    </row>
    <row r="8" spans="2:11" s="1" customFormat="1" ht="12.75" customHeight="1">
      <c r="B8" s="202"/>
      <c r="C8" s="201"/>
      <c r="D8" s="201"/>
      <c r="E8" s="201"/>
      <c r="F8" s="201"/>
      <c r="G8" s="201"/>
      <c r="H8" s="201"/>
      <c r="I8" s="201"/>
      <c r="J8" s="201"/>
      <c r="K8" s="199"/>
    </row>
    <row r="9" spans="2:11" s="1" customFormat="1" ht="15" customHeight="1">
      <c r="B9" s="202"/>
      <c r="C9" s="364" t="s">
        <v>546</v>
      </c>
      <c r="D9" s="364"/>
      <c r="E9" s="364"/>
      <c r="F9" s="364"/>
      <c r="G9" s="364"/>
      <c r="H9" s="364"/>
      <c r="I9" s="364"/>
      <c r="J9" s="364"/>
      <c r="K9" s="199"/>
    </row>
    <row r="10" spans="2:11" s="1" customFormat="1" ht="15" customHeight="1">
      <c r="B10" s="202"/>
      <c r="C10" s="201"/>
      <c r="D10" s="364" t="s">
        <v>547</v>
      </c>
      <c r="E10" s="364"/>
      <c r="F10" s="364"/>
      <c r="G10" s="364"/>
      <c r="H10" s="364"/>
      <c r="I10" s="364"/>
      <c r="J10" s="364"/>
      <c r="K10" s="199"/>
    </row>
    <row r="11" spans="2:11" s="1" customFormat="1" ht="15" customHeight="1">
      <c r="B11" s="202"/>
      <c r="C11" s="203"/>
      <c r="D11" s="364" t="s">
        <v>548</v>
      </c>
      <c r="E11" s="364"/>
      <c r="F11" s="364"/>
      <c r="G11" s="364"/>
      <c r="H11" s="364"/>
      <c r="I11" s="364"/>
      <c r="J11" s="364"/>
      <c r="K11" s="199"/>
    </row>
    <row r="12" spans="2:11" s="1" customFormat="1" ht="15" customHeight="1">
      <c r="B12" s="202"/>
      <c r="C12" s="203"/>
      <c r="D12" s="201"/>
      <c r="E12" s="201"/>
      <c r="F12" s="201"/>
      <c r="G12" s="201"/>
      <c r="H12" s="201"/>
      <c r="I12" s="201"/>
      <c r="J12" s="201"/>
      <c r="K12" s="199"/>
    </row>
    <row r="13" spans="2:11" s="1" customFormat="1" ht="15" customHeight="1">
      <c r="B13" s="202"/>
      <c r="C13" s="203"/>
      <c r="D13" s="204" t="s">
        <v>549</v>
      </c>
      <c r="E13" s="201"/>
      <c r="F13" s="201"/>
      <c r="G13" s="201"/>
      <c r="H13" s="201"/>
      <c r="I13" s="201"/>
      <c r="J13" s="201"/>
      <c r="K13" s="199"/>
    </row>
    <row r="14" spans="2:11" s="1" customFormat="1" ht="12.7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199"/>
    </row>
    <row r="15" spans="2:11" s="1" customFormat="1" ht="15" customHeight="1">
      <c r="B15" s="202"/>
      <c r="C15" s="203"/>
      <c r="D15" s="364" t="s">
        <v>550</v>
      </c>
      <c r="E15" s="364"/>
      <c r="F15" s="364"/>
      <c r="G15" s="364"/>
      <c r="H15" s="364"/>
      <c r="I15" s="364"/>
      <c r="J15" s="364"/>
      <c r="K15" s="199"/>
    </row>
    <row r="16" spans="2:11" s="1" customFormat="1" ht="15" customHeight="1">
      <c r="B16" s="202"/>
      <c r="C16" s="203"/>
      <c r="D16" s="364" t="s">
        <v>551</v>
      </c>
      <c r="E16" s="364"/>
      <c r="F16" s="364"/>
      <c r="G16" s="364"/>
      <c r="H16" s="364"/>
      <c r="I16" s="364"/>
      <c r="J16" s="364"/>
      <c r="K16" s="199"/>
    </row>
    <row r="17" spans="2:11" s="1" customFormat="1" ht="15" customHeight="1">
      <c r="B17" s="202"/>
      <c r="C17" s="203"/>
      <c r="D17" s="364" t="s">
        <v>552</v>
      </c>
      <c r="E17" s="364"/>
      <c r="F17" s="364"/>
      <c r="G17" s="364"/>
      <c r="H17" s="364"/>
      <c r="I17" s="364"/>
      <c r="J17" s="364"/>
      <c r="K17" s="199"/>
    </row>
    <row r="18" spans="2:11" s="1" customFormat="1" ht="15" customHeight="1">
      <c r="B18" s="202"/>
      <c r="C18" s="203"/>
      <c r="D18" s="203"/>
      <c r="E18" s="205" t="s">
        <v>79</v>
      </c>
      <c r="F18" s="364" t="s">
        <v>553</v>
      </c>
      <c r="G18" s="364"/>
      <c r="H18" s="364"/>
      <c r="I18" s="364"/>
      <c r="J18" s="364"/>
      <c r="K18" s="199"/>
    </row>
    <row r="19" spans="2:11" s="1" customFormat="1" ht="15" customHeight="1">
      <c r="B19" s="202"/>
      <c r="C19" s="203"/>
      <c r="D19" s="203"/>
      <c r="E19" s="205" t="s">
        <v>554</v>
      </c>
      <c r="F19" s="364" t="s">
        <v>555</v>
      </c>
      <c r="G19" s="364"/>
      <c r="H19" s="364"/>
      <c r="I19" s="364"/>
      <c r="J19" s="364"/>
      <c r="K19" s="199"/>
    </row>
    <row r="20" spans="2:11" s="1" customFormat="1" ht="15" customHeight="1">
      <c r="B20" s="202"/>
      <c r="C20" s="203"/>
      <c r="D20" s="203"/>
      <c r="E20" s="205" t="s">
        <v>556</v>
      </c>
      <c r="F20" s="364" t="s">
        <v>557</v>
      </c>
      <c r="G20" s="364"/>
      <c r="H20" s="364"/>
      <c r="I20" s="364"/>
      <c r="J20" s="364"/>
      <c r="K20" s="199"/>
    </row>
    <row r="21" spans="2:11" s="1" customFormat="1" ht="15" customHeight="1">
      <c r="B21" s="202"/>
      <c r="C21" s="203"/>
      <c r="D21" s="203"/>
      <c r="E21" s="205" t="s">
        <v>558</v>
      </c>
      <c r="F21" s="364" t="s">
        <v>559</v>
      </c>
      <c r="G21" s="364"/>
      <c r="H21" s="364"/>
      <c r="I21" s="364"/>
      <c r="J21" s="364"/>
      <c r="K21" s="199"/>
    </row>
    <row r="22" spans="2:11" s="1" customFormat="1" ht="15" customHeight="1">
      <c r="B22" s="202"/>
      <c r="C22" s="203"/>
      <c r="D22" s="203"/>
      <c r="E22" s="205" t="s">
        <v>560</v>
      </c>
      <c r="F22" s="364" t="s">
        <v>561</v>
      </c>
      <c r="G22" s="364"/>
      <c r="H22" s="364"/>
      <c r="I22" s="364"/>
      <c r="J22" s="364"/>
      <c r="K22" s="199"/>
    </row>
    <row r="23" spans="2:11" s="1" customFormat="1" ht="15" customHeight="1">
      <c r="B23" s="202"/>
      <c r="C23" s="203"/>
      <c r="D23" s="203"/>
      <c r="E23" s="205" t="s">
        <v>562</v>
      </c>
      <c r="F23" s="364" t="s">
        <v>563</v>
      </c>
      <c r="G23" s="364"/>
      <c r="H23" s="364"/>
      <c r="I23" s="364"/>
      <c r="J23" s="364"/>
      <c r="K23" s="199"/>
    </row>
    <row r="24" spans="2:11" s="1" customFormat="1" ht="12.75" customHeight="1">
      <c r="B24" s="202"/>
      <c r="C24" s="203"/>
      <c r="D24" s="203"/>
      <c r="E24" s="203"/>
      <c r="F24" s="203"/>
      <c r="G24" s="203"/>
      <c r="H24" s="203"/>
      <c r="I24" s="203"/>
      <c r="J24" s="203"/>
      <c r="K24" s="199"/>
    </row>
    <row r="25" spans="2:11" s="1" customFormat="1" ht="15" customHeight="1">
      <c r="B25" s="202"/>
      <c r="C25" s="364" t="s">
        <v>564</v>
      </c>
      <c r="D25" s="364"/>
      <c r="E25" s="364"/>
      <c r="F25" s="364"/>
      <c r="G25" s="364"/>
      <c r="H25" s="364"/>
      <c r="I25" s="364"/>
      <c r="J25" s="364"/>
      <c r="K25" s="199"/>
    </row>
    <row r="26" spans="2:11" s="1" customFormat="1" ht="15" customHeight="1">
      <c r="B26" s="202"/>
      <c r="C26" s="364" t="s">
        <v>565</v>
      </c>
      <c r="D26" s="364"/>
      <c r="E26" s="364"/>
      <c r="F26" s="364"/>
      <c r="G26" s="364"/>
      <c r="H26" s="364"/>
      <c r="I26" s="364"/>
      <c r="J26" s="364"/>
      <c r="K26" s="199"/>
    </row>
    <row r="27" spans="2:11" s="1" customFormat="1" ht="15" customHeight="1">
      <c r="B27" s="202"/>
      <c r="C27" s="201"/>
      <c r="D27" s="364" t="s">
        <v>566</v>
      </c>
      <c r="E27" s="364"/>
      <c r="F27" s="364"/>
      <c r="G27" s="364"/>
      <c r="H27" s="364"/>
      <c r="I27" s="364"/>
      <c r="J27" s="364"/>
      <c r="K27" s="199"/>
    </row>
    <row r="28" spans="2:11" s="1" customFormat="1" ht="15" customHeight="1">
      <c r="B28" s="202"/>
      <c r="C28" s="203"/>
      <c r="D28" s="364" t="s">
        <v>567</v>
      </c>
      <c r="E28" s="364"/>
      <c r="F28" s="364"/>
      <c r="G28" s="364"/>
      <c r="H28" s="364"/>
      <c r="I28" s="364"/>
      <c r="J28" s="364"/>
      <c r="K28" s="199"/>
    </row>
    <row r="29" spans="2:11" s="1" customFormat="1" ht="12.75" customHeight="1">
      <c r="B29" s="202"/>
      <c r="C29" s="203"/>
      <c r="D29" s="203"/>
      <c r="E29" s="203"/>
      <c r="F29" s="203"/>
      <c r="G29" s="203"/>
      <c r="H29" s="203"/>
      <c r="I29" s="203"/>
      <c r="J29" s="203"/>
      <c r="K29" s="199"/>
    </row>
    <row r="30" spans="2:11" s="1" customFormat="1" ht="15" customHeight="1">
      <c r="B30" s="202"/>
      <c r="C30" s="203"/>
      <c r="D30" s="364" t="s">
        <v>568</v>
      </c>
      <c r="E30" s="364"/>
      <c r="F30" s="364"/>
      <c r="G30" s="364"/>
      <c r="H30" s="364"/>
      <c r="I30" s="364"/>
      <c r="J30" s="364"/>
      <c r="K30" s="199"/>
    </row>
    <row r="31" spans="2:11" s="1" customFormat="1" ht="15" customHeight="1">
      <c r="B31" s="202"/>
      <c r="C31" s="203"/>
      <c r="D31" s="364" t="s">
        <v>569</v>
      </c>
      <c r="E31" s="364"/>
      <c r="F31" s="364"/>
      <c r="G31" s="364"/>
      <c r="H31" s="364"/>
      <c r="I31" s="364"/>
      <c r="J31" s="364"/>
      <c r="K31" s="199"/>
    </row>
    <row r="32" spans="2:11" s="1" customFormat="1" ht="12.75" customHeight="1">
      <c r="B32" s="202"/>
      <c r="C32" s="203"/>
      <c r="D32" s="203"/>
      <c r="E32" s="203"/>
      <c r="F32" s="203"/>
      <c r="G32" s="203"/>
      <c r="H32" s="203"/>
      <c r="I32" s="203"/>
      <c r="J32" s="203"/>
      <c r="K32" s="199"/>
    </row>
    <row r="33" spans="2:11" s="1" customFormat="1" ht="15" customHeight="1">
      <c r="B33" s="202"/>
      <c r="C33" s="203"/>
      <c r="D33" s="364" t="s">
        <v>570</v>
      </c>
      <c r="E33" s="364"/>
      <c r="F33" s="364"/>
      <c r="G33" s="364"/>
      <c r="H33" s="364"/>
      <c r="I33" s="364"/>
      <c r="J33" s="364"/>
      <c r="K33" s="199"/>
    </row>
    <row r="34" spans="2:11" s="1" customFormat="1" ht="15" customHeight="1">
      <c r="B34" s="202"/>
      <c r="C34" s="203"/>
      <c r="D34" s="364" t="s">
        <v>571</v>
      </c>
      <c r="E34" s="364"/>
      <c r="F34" s="364"/>
      <c r="G34" s="364"/>
      <c r="H34" s="364"/>
      <c r="I34" s="364"/>
      <c r="J34" s="364"/>
      <c r="K34" s="199"/>
    </row>
    <row r="35" spans="2:11" s="1" customFormat="1" ht="15" customHeight="1">
      <c r="B35" s="202"/>
      <c r="C35" s="203"/>
      <c r="D35" s="364" t="s">
        <v>572</v>
      </c>
      <c r="E35" s="364"/>
      <c r="F35" s="364"/>
      <c r="G35" s="364"/>
      <c r="H35" s="364"/>
      <c r="I35" s="364"/>
      <c r="J35" s="364"/>
      <c r="K35" s="199"/>
    </row>
    <row r="36" spans="2:11" s="1" customFormat="1" ht="15" customHeight="1">
      <c r="B36" s="202"/>
      <c r="C36" s="203"/>
      <c r="D36" s="201"/>
      <c r="E36" s="204" t="s">
        <v>118</v>
      </c>
      <c r="F36" s="201"/>
      <c r="G36" s="364" t="s">
        <v>573</v>
      </c>
      <c r="H36" s="364"/>
      <c r="I36" s="364"/>
      <c r="J36" s="364"/>
      <c r="K36" s="199"/>
    </row>
    <row r="37" spans="2:11" s="1" customFormat="1" ht="30.75" customHeight="1">
      <c r="B37" s="202"/>
      <c r="C37" s="203"/>
      <c r="D37" s="201"/>
      <c r="E37" s="204" t="s">
        <v>574</v>
      </c>
      <c r="F37" s="201"/>
      <c r="G37" s="364" t="s">
        <v>575</v>
      </c>
      <c r="H37" s="364"/>
      <c r="I37" s="364"/>
      <c r="J37" s="364"/>
      <c r="K37" s="199"/>
    </row>
    <row r="38" spans="2:11" s="1" customFormat="1" ht="15" customHeight="1">
      <c r="B38" s="202"/>
      <c r="C38" s="203"/>
      <c r="D38" s="201"/>
      <c r="E38" s="204" t="s">
        <v>54</v>
      </c>
      <c r="F38" s="201"/>
      <c r="G38" s="364" t="s">
        <v>576</v>
      </c>
      <c r="H38" s="364"/>
      <c r="I38" s="364"/>
      <c r="J38" s="364"/>
      <c r="K38" s="199"/>
    </row>
    <row r="39" spans="2:11" s="1" customFormat="1" ht="15" customHeight="1">
      <c r="B39" s="202"/>
      <c r="C39" s="203"/>
      <c r="D39" s="201"/>
      <c r="E39" s="204" t="s">
        <v>55</v>
      </c>
      <c r="F39" s="201"/>
      <c r="G39" s="364" t="s">
        <v>577</v>
      </c>
      <c r="H39" s="364"/>
      <c r="I39" s="364"/>
      <c r="J39" s="364"/>
      <c r="K39" s="199"/>
    </row>
    <row r="40" spans="2:11" s="1" customFormat="1" ht="15" customHeight="1">
      <c r="B40" s="202"/>
      <c r="C40" s="203"/>
      <c r="D40" s="201"/>
      <c r="E40" s="204" t="s">
        <v>119</v>
      </c>
      <c r="F40" s="201"/>
      <c r="G40" s="364" t="s">
        <v>578</v>
      </c>
      <c r="H40" s="364"/>
      <c r="I40" s="364"/>
      <c r="J40" s="364"/>
      <c r="K40" s="199"/>
    </row>
    <row r="41" spans="2:11" s="1" customFormat="1" ht="15" customHeight="1">
      <c r="B41" s="202"/>
      <c r="C41" s="203"/>
      <c r="D41" s="201"/>
      <c r="E41" s="204" t="s">
        <v>120</v>
      </c>
      <c r="F41" s="201"/>
      <c r="G41" s="364" t="s">
        <v>579</v>
      </c>
      <c r="H41" s="364"/>
      <c r="I41" s="364"/>
      <c r="J41" s="364"/>
      <c r="K41" s="199"/>
    </row>
    <row r="42" spans="2:11" s="1" customFormat="1" ht="15" customHeight="1">
      <c r="B42" s="202"/>
      <c r="C42" s="203"/>
      <c r="D42" s="201"/>
      <c r="E42" s="204" t="s">
        <v>580</v>
      </c>
      <c r="F42" s="201"/>
      <c r="G42" s="364" t="s">
        <v>581</v>
      </c>
      <c r="H42" s="364"/>
      <c r="I42" s="364"/>
      <c r="J42" s="364"/>
      <c r="K42" s="199"/>
    </row>
    <row r="43" spans="2:11" s="1" customFormat="1" ht="15" customHeight="1">
      <c r="B43" s="202"/>
      <c r="C43" s="203"/>
      <c r="D43" s="201"/>
      <c r="E43" s="204"/>
      <c r="F43" s="201"/>
      <c r="G43" s="364" t="s">
        <v>582</v>
      </c>
      <c r="H43" s="364"/>
      <c r="I43" s="364"/>
      <c r="J43" s="364"/>
      <c r="K43" s="199"/>
    </row>
    <row r="44" spans="2:11" s="1" customFormat="1" ht="15" customHeight="1">
      <c r="B44" s="202"/>
      <c r="C44" s="203"/>
      <c r="D44" s="201"/>
      <c r="E44" s="204" t="s">
        <v>583</v>
      </c>
      <c r="F44" s="201"/>
      <c r="G44" s="364" t="s">
        <v>584</v>
      </c>
      <c r="H44" s="364"/>
      <c r="I44" s="364"/>
      <c r="J44" s="364"/>
      <c r="K44" s="199"/>
    </row>
    <row r="45" spans="2:11" s="1" customFormat="1" ht="15" customHeight="1">
      <c r="B45" s="202"/>
      <c r="C45" s="203"/>
      <c r="D45" s="201"/>
      <c r="E45" s="204" t="s">
        <v>122</v>
      </c>
      <c r="F45" s="201"/>
      <c r="G45" s="364" t="s">
        <v>585</v>
      </c>
      <c r="H45" s="364"/>
      <c r="I45" s="364"/>
      <c r="J45" s="364"/>
      <c r="K45" s="199"/>
    </row>
    <row r="46" spans="2:11" s="1" customFormat="1" ht="12.75" customHeight="1">
      <c r="B46" s="202"/>
      <c r="C46" s="203"/>
      <c r="D46" s="201"/>
      <c r="E46" s="201"/>
      <c r="F46" s="201"/>
      <c r="G46" s="201"/>
      <c r="H46" s="201"/>
      <c r="I46" s="201"/>
      <c r="J46" s="201"/>
      <c r="K46" s="199"/>
    </row>
    <row r="47" spans="2:11" s="1" customFormat="1" ht="15" customHeight="1">
      <c r="B47" s="202"/>
      <c r="C47" s="203"/>
      <c r="D47" s="364" t="s">
        <v>586</v>
      </c>
      <c r="E47" s="364"/>
      <c r="F47" s="364"/>
      <c r="G47" s="364"/>
      <c r="H47" s="364"/>
      <c r="I47" s="364"/>
      <c r="J47" s="364"/>
      <c r="K47" s="199"/>
    </row>
    <row r="48" spans="2:11" s="1" customFormat="1" ht="15" customHeight="1">
      <c r="B48" s="202"/>
      <c r="C48" s="203"/>
      <c r="D48" s="203"/>
      <c r="E48" s="364" t="s">
        <v>587</v>
      </c>
      <c r="F48" s="364"/>
      <c r="G48" s="364"/>
      <c r="H48" s="364"/>
      <c r="I48" s="364"/>
      <c r="J48" s="364"/>
      <c r="K48" s="199"/>
    </row>
    <row r="49" spans="2:11" s="1" customFormat="1" ht="15" customHeight="1">
      <c r="B49" s="202"/>
      <c r="C49" s="203"/>
      <c r="D49" s="203"/>
      <c r="E49" s="364" t="s">
        <v>588</v>
      </c>
      <c r="F49" s="364"/>
      <c r="G49" s="364"/>
      <c r="H49" s="364"/>
      <c r="I49" s="364"/>
      <c r="J49" s="364"/>
      <c r="K49" s="199"/>
    </row>
    <row r="50" spans="2:11" s="1" customFormat="1" ht="15" customHeight="1">
      <c r="B50" s="202"/>
      <c r="C50" s="203"/>
      <c r="D50" s="203"/>
      <c r="E50" s="364" t="s">
        <v>589</v>
      </c>
      <c r="F50" s="364"/>
      <c r="G50" s="364"/>
      <c r="H50" s="364"/>
      <c r="I50" s="364"/>
      <c r="J50" s="364"/>
      <c r="K50" s="199"/>
    </row>
    <row r="51" spans="2:11" s="1" customFormat="1" ht="15" customHeight="1">
      <c r="B51" s="202"/>
      <c r="C51" s="203"/>
      <c r="D51" s="364" t="s">
        <v>590</v>
      </c>
      <c r="E51" s="364"/>
      <c r="F51" s="364"/>
      <c r="G51" s="364"/>
      <c r="H51" s="364"/>
      <c r="I51" s="364"/>
      <c r="J51" s="364"/>
      <c r="K51" s="199"/>
    </row>
    <row r="52" spans="2:11" s="1" customFormat="1" ht="25.5" customHeight="1">
      <c r="B52" s="198"/>
      <c r="C52" s="365" t="s">
        <v>591</v>
      </c>
      <c r="D52" s="365"/>
      <c r="E52" s="365"/>
      <c r="F52" s="365"/>
      <c r="G52" s="365"/>
      <c r="H52" s="365"/>
      <c r="I52" s="365"/>
      <c r="J52" s="365"/>
      <c r="K52" s="199"/>
    </row>
    <row r="53" spans="2:11" s="1" customFormat="1" ht="5.25" customHeight="1">
      <c r="B53" s="198"/>
      <c r="C53" s="200"/>
      <c r="D53" s="200"/>
      <c r="E53" s="200"/>
      <c r="F53" s="200"/>
      <c r="G53" s="200"/>
      <c r="H53" s="200"/>
      <c r="I53" s="200"/>
      <c r="J53" s="200"/>
      <c r="K53" s="199"/>
    </row>
    <row r="54" spans="2:11" s="1" customFormat="1" ht="15" customHeight="1">
      <c r="B54" s="198"/>
      <c r="C54" s="364" t="s">
        <v>592</v>
      </c>
      <c r="D54" s="364"/>
      <c r="E54" s="364"/>
      <c r="F54" s="364"/>
      <c r="G54" s="364"/>
      <c r="H54" s="364"/>
      <c r="I54" s="364"/>
      <c r="J54" s="364"/>
      <c r="K54" s="199"/>
    </row>
    <row r="55" spans="2:11" s="1" customFormat="1" ht="15" customHeight="1">
      <c r="B55" s="198"/>
      <c r="C55" s="364" t="s">
        <v>593</v>
      </c>
      <c r="D55" s="364"/>
      <c r="E55" s="364"/>
      <c r="F55" s="364"/>
      <c r="G55" s="364"/>
      <c r="H55" s="364"/>
      <c r="I55" s="364"/>
      <c r="J55" s="364"/>
      <c r="K55" s="199"/>
    </row>
    <row r="56" spans="2:11" s="1" customFormat="1" ht="12.75" customHeight="1">
      <c r="B56" s="198"/>
      <c r="C56" s="201"/>
      <c r="D56" s="201"/>
      <c r="E56" s="201"/>
      <c r="F56" s="201"/>
      <c r="G56" s="201"/>
      <c r="H56" s="201"/>
      <c r="I56" s="201"/>
      <c r="J56" s="201"/>
      <c r="K56" s="199"/>
    </row>
    <row r="57" spans="2:11" s="1" customFormat="1" ht="15" customHeight="1">
      <c r="B57" s="198"/>
      <c r="C57" s="364" t="s">
        <v>594</v>
      </c>
      <c r="D57" s="364"/>
      <c r="E57" s="364"/>
      <c r="F57" s="364"/>
      <c r="G57" s="364"/>
      <c r="H57" s="364"/>
      <c r="I57" s="364"/>
      <c r="J57" s="364"/>
      <c r="K57" s="199"/>
    </row>
    <row r="58" spans="2:11" s="1" customFormat="1" ht="15" customHeight="1">
      <c r="B58" s="198"/>
      <c r="C58" s="203"/>
      <c r="D58" s="364" t="s">
        <v>595</v>
      </c>
      <c r="E58" s="364"/>
      <c r="F58" s="364"/>
      <c r="G58" s="364"/>
      <c r="H58" s="364"/>
      <c r="I58" s="364"/>
      <c r="J58" s="364"/>
      <c r="K58" s="199"/>
    </row>
    <row r="59" spans="2:11" s="1" customFormat="1" ht="15" customHeight="1">
      <c r="B59" s="198"/>
      <c r="C59" s="203"/>
      <c r="D59" s="364" t="s">
        <v>596</v>
      </c>
      <c r="E59" s="364"/>
      <c r="F59" s="364"/>
      <c r="G59" s="364"/>
      <c r="H59" s="364"/>
      <c r="I59" s="364"/>
      <c r="J59" s="364"/>
      <c r="K59" s="199"/>
    </row>
    <row r="60" spans="2:11" s="1" customFormat="1" ht="15" customHeight="1">
      <c r="B60" s="198"/>
      <c r="C60" s="203"/>
      <c r="D60" s="364" t="s">
        <v>597</v>
      </c>
      <c r="E60" s="364"/>
      <c r="F60" s="364"/>
      <c r="G60" s="364"/>
      <c r="H60" s="364"/>
      <c r="I60" s="364"/>
      <c r="J60" s="364"/>
      <c r="K60" s="199"/>
    </row>
    <row r="61" spans="2:11" s="1" customFormat="1" ht="15" customHeight="1">
      <c r="B61" s="198"/>
      <c r="C61" s="203"/>
      <c r="D61" s="364" t="s">
        <v>598</v>
      </c>
      <c r="E61" s="364"/>
      <c r="F61" s="364"/>
      <c r="G61" s="364"/>
      <c r="H61" s="364"/>
      <c r="I61" s="364"/>
      <c r="J61" s="364"/>
      <c r="K61" s="199"/>
    </row>
    <row r="62" spans="2:11" s="1" customFormat="1" ht="15" customHeight="1">
      <c r="B62" s="198"/>
      <c r="C62" s="203"/>
      <c r="D62" s="367" t="s">
        <v>599</v>
      </c>
      <c r="E62" s="367"/>
      <c r="F62" s="367"/>
      <c r="G62" s="367"/>
      <c r="H62" s="367"/>
      <c r="I62" s="367"/>
      <c r="J62" s="367"/>
      <c r="K62" s="199"/>
    </row>
    <row r="63" spans="2:11" s="1" customFormat="1" ht="15" customHeight="1">
      <c r="B63" s="198"/>
      <c r="C63" s="203"/>
      <c r="D63" s="364" t="s">
        <v>600</v>
      </c>
      <c r="E63" s="364"/>
      <c r="F63" s="364"/>
      <c r="G63" s="364"/>
      <c r="H63" s="364"/>
      <c r="I63" s="364"/>
      <c r="J63" s="364"/>
      <c r="K63" s="199"/>
    </row>
    <row r="64" spans="2:11" s="1" customFormat="1" ht="12.75" customHeight="1">
      <c r="B64" s="198"/>
      <c r="C64" s="203"/>
      <c r="D64" s="203"/>
      <c r="E64" s="206"/>
      <c r="F64" s="203"/>
      <c r="G64" s="203"/>
      <c r="H64" s="203"/>
      <c r="I64" s="203"/>
      <c r="J64" s="203"/>
      <c r="K64" s="199"/>
    </row>
    <row r="65" spans="2:11" s="1" customFormat="1" ht="15" customHeight="1">
      <c r="B65" s="198"/>
      <c r="C65" s="203"/>
      <c r="D65" s="364" t="s">
        <v>601</v>
      </c>
      <c r="E65" s="364"/>
      <c r="F65" s="364"/>
      <c r="G65" s="364"/>
      <c r="H65" s="364"/>
      <c r="I65" s="364"/>
      <c r="J65" s="364"/>
      <c r="K65" s="199"/>
    </row>
    <row r="66" spans="2:11" s="1" customFormat="1" ht="15" customHeight="1">
      <c r="B66" s="198"/>
      <c r="C66" s="203"/>
      <c r="D66" s="367" t="s">
        <v>602</v>
      </c>
      <c r="E66" s="367"/>
      <c r="F66" s="367"/>
      <c r="G66" s="367"/>
      <c r="H66" s="367"/>
      <c r="I66" s="367"/>
      <c r="J66" s="367"/>
      <c r="K66" s="199"/>
    </row>
    <row r="67" spans="2:11" s="1" customFormat="1" ht="15" customHeight="1">
      <c r="B67" s="198"/>
      <c r="C67" s="203"/>
      <c r="D67" s="364" t="s">
        <v>603</v>
      </c>
      <c r="E67" s="364"/>
      <c r="F67" s="364"/>
      <c r="G67" s="364"/>
      <c r="H67" s="364"/>
      <c r="I67" s="364"/>
      <c r="J67" s="364"/>
      <c r="K67" s="199"/>
    </row>
    <row r="68" spans="2:11" s="1" customFormat="1" ht="15" customHeight="1">
      <c r="B68" s="198"/>
      <c r="C68" s="203"/>
      <c r="D68" s="364" t="s">
        <v>604</v>
      </c>
      <c r="E68" s="364"/>
      <c r="F68" s="364"/>
      <c r="G68" s="364"/>
      <c r="H68" s="364"/>
      <c r="I68" s="364"/>
      <c r="J68" s="364"/>
      <c r="K68" s="199"/>
    </row>
    <row r="69" spans="2:11" s="1" customFormat="1" ht="15" customHeight="1">
      <c r="B69" s="198"/>
      <c r="C69" s="203"/>
      <c r="D69" s="364" t="s">
        <v>605</v>
      </c>
      <c r="E69" s="364"/>
      <c r="F69" s="364"/>
      <c r="G69" s="364"/>
      <c r="H69" s="364"/>
      <c r="I69" s="364"/>
      <c r="J69" s="364"/>
      <c r="K69" s="199"/>
    </row>
    <row r="70" spans="2:11" s="1" customFormat="1" ht="15" customHeight="1">
      <c r="B70" s="198"/>
      <c r="C70" s="203"/>
      <c r="D70" s="364" t="s">
        <v>606</v>
      </c>
      <c r="E70" s="364"/>
      <c r="F70" s="364"/>
      <c r="G70" s="364"/>
      <c r="H70" s="364"/>
      <c r="I70" s="364"/>
      <c r="J70" s="364"/>
      <c r="K70" s="199"/>
    </row>
    <row r="71" spans="2:11" s="1" customFormat="1" ht="12.75" customHeight="1">
      <c r="B71" s="207"/>
      <c r="C71" s="208"/>
      <c r="D71" s="208"/>
      <c r="E71" s="208"/>
      <c r="F71" s="208"/>
      <c r="G71" s="208"/>
      <c r="H71" s="208"/>
      <c r="I71" s="208"/>
      <c r="J71" s="208"/>
      <c r="K71" s="209"/>
    </row>
    <row r="72" spans="2:11" s="1" customFormat="1" ht="18.75" customHeight="1">
      <c r="B72" s="210"/>
      <c r="C72" s="210"/>
      <c r="D72" s="210"/>
      <c r="E72" s="210"/>
      <c r="F72" s="210"/>
      <c r="G72" s="210"/>
      <c r="H72" s="210"/>
      <c r="I72" s="210"/>
      <c r="J72" s="210"/>
      <c r="K72" s="211"/>
    </row>
    <row r="73" spans="2:11" s="1" customFormat="1" ht="18.75" customHeight="1">
      <c r="B73" s="211"/>
      <c r="C73" s="211"/>
      <c r="D73" s="211"/>
      <c r="E73" s="211"/>
      <c r="F73" s="211"/>
      <c r="G73" s="211"/>
      <c r="H73" s="211"/>
      <c r="I73" s="211"/>
      <c r="J73" s="211"/>
      <c r="K73" s="211"/>
    </row>
    <row r="74" spans="2:11" s="1" customFormat="1" ht="7.5" customHeight="1">
      <c r="B74" s="212"/>
      <c r="C74" s="213"/>
      <c r="D74" s="213"/>
      <c r="E74" s="213"/>
      <c r="F74" s="213"/>
      <c r="G74" s="213"/>
      <c r="H74" s="213"/>
      <c r="I74" s="213"/>
      <c r="J74" s="213"/>
      <c r="K74" s="214"/>
    </row>
    <row r="75" spans="2:11" s="1" customFormat="1" ht="45" customHeight="1">
      <c r="B75" s="215"/>
      <c r="C75" s="368" t="s">
        <v>607</v>
      </c>
      <c r="D75" s="368"/>
      <c r="E75" s="368"/>
      <c r="F75" s="368"/>
      <c r="G75" s="368"/>
      <c r="H75" s="368"/>
      <c r="I75" s="368"/>
      <c r="J75" s="368"/>
      <c r="K75" s="216"/>
    </row>
    <row r="76" spans="2:11" s="1" customFormat="1" ht="17.25" customHeight="1">
      <c r="B76" s="215"/>
      <c r="C76" s="217" t="s">
        <v>608</v>
      </c>
      <c r="D76" s="217"/>
      <c r="E76" s="217"/>
      <c r="F76" s="217" t="s">
        <v>609</v>
      </c>
      <c r="G76" s="218"/>
      <c r="H76" s="217" t="s">
        <v>55</v>
      </c>
      <c r="I76" s="217" t="s">
        <v>58</v>
      </c>
      <c r="J76" s="217" t="s">
        <v>610</v>
      </c>
      <c r="K76" s="216"/>
    </row>
    <row r="77" spans="2:11" s="1" customFormat="1" ht="17.25" customHeight="1">
      <c r="B77" s="215"/>
      <c r="C77" s="219" t="s">
        <v>611</v>
      </c>
      <c r="D77" s="219"/>
      <c r="E77" s="219"/>
      <c r="F77" s="220" t="s">
        <v>612</v>
      </c>
      <c r="G77" s="221"/>
      <c r="H77" s="219"/>
      <c r="I77" s="219"/>
      <c r="J77" s="219" t="s">
        <v>613</v>
      </c>
      <c r="K77" s="216"/>
    </row>
    <row r="78" spans="2:11" s="1" customFormat="1" ht="5.25" customHeight="1">
      <c r="B78" s="215"/>
      <c r="C78" s="222"/>
      <c r="D78" s="222"/>
      <c r="E78" s="222"/>
      <c r="F78" s="222"/>
      <c r="G78" s="223"/>
      <c r="H78" s="222"/>
      <c r="I78" s="222"/>
      <c r="J78" s="222"/>
      <c r="K78" s="216"/>
    </row>
    <row r="79" spans="2:11" s="1" customFormat="1" ht="15" customHeight="1">
      <c r="B79" s="215"/>
      <c r="C79" s="204" t="s">
        <v>54</v>
      </c>
      <c r="D79" s="224"/>
      <c r="E79" s="224"/>
      <c r="F79" s="225" t="s">
        <v>614</v>
      </c>
      <c r="G79" s="226"/>
      <c r="H79" s="204" t="s">
        <v>615</v>
      </c>
      <c r="I79" s="204" t="s">
        <v>616</v>
      </c>
      <c r="J79" s="204">
        <v>20</v>
      </c>
      <c r="K79" s="216"/>
    </row>
    <row r="80" spans="2:11" s="1" customFormat="1" ht="15" customHeight="1">
      <c r="B80" s="215"/>
      <c r="C80" s="204" t="s">
        <v>617</v>
      </c>
      <c r="D80" s="204"/>
      <c r="E80" s="204"/>
      <c r="F80" s="225" t="s">
        <v>614</v>
      </c>
      <c r="G80" s="226"/>
      <c r="H80" s="204" t="s">
        <v>618</v>
      </c>
      <c r="I80" s="204" t="s">
        <v>616</v>
      </c>
      <c r="J80" s="204">
        <v>120</v>
      </c>
      <c r="K80" s="216"/>
    </row>
    <row r="81" spans="2:11" s="1" customFormat="1" ht="15" customHeight="1">
      <c r="B81" s="227"/>
      <c r="C81" s="204" t="s">
        <v>619</v>
      </c>
      <c r="D81" s="204"/>
      <c r="E81" s="204"/>
      <c r="F81" s="225" t="s">
        <v>620</v>
      </c>
      <c r="G81" s="226"/>
      <c r="H81" s="204" t="s">
        <v>621</v>
      </c>
      <c r="I81" s="204" t="s">
        <v>616</v>
      </c>
      <c r="J81" s="204">
        <v>50</v>
      </c>
      <c r="K81" s="216"/>
    </row>
    <row r="82" spans="2:11" s="1" customFormat="1" ht="15" customHeight="1">
      <c r="B82" s="227"/>
      <c r="C82" s="204" t="s">
        <v>622</v>
      </c>
      <c r="D82" s="204"/>
      <c r="E82" s="204"/>
      <c r="F82" s="225" t="s">
        <v>614</v>
      </c>
      <c r="G82" s="226"/>
      <c r="H82" s="204" t="s">
        <v>623</v>
      </c>
      <c r="I82" s="204" t="s">
        <v>624</v>
      </c>
      <c r="J82" s="204"/>
      <c r="K82" s="216"/>
    </row>
    <row r="83" spans="2:11" s="1" customFormat="1" ht="15" customHeight="1">
      <c r="B83" s="227"/>
      <c r="C83" s="228" t="s">
        <v>625</v>
      </c>
      <c r="D83" s="228"/>
      <c r="E83" s="228"/>
      <c r="F83" s="229" t="s">
        <v>620</v>
      </c>
      <c r="G83" s="228"/>
      <c r="H83" s="228" t="s">
        <v>626</v>
      </c>
      <c r="I83" s="228" t="s">
        <v>616</v>
      </c>
      <c r="J83" s="228">
        <v>15</v>
      </c>
      <c r="K83" s="216"/>
    </row>
    <row r="84" spans="2:11" s="1" customFormat="1" ht="15" customHeight="1">
      <c r="B84" s="227"/>
      <c r="C84" s="228" t="s">
        <v>627</v>
      </c>
      <c r="D84" s="228"/>
      <c r="E84" s="228"/>
      <c r="F84" s="229" t="s">
        <v>620</v>
      </c>
      <c r="G84" s="228"/>
      <c r="H84" s="228" t="s">
        <v>628</v>
      </c>
      <c r="I84" s="228" t="s">
        <v>616</v>
      </c>
      <c r="J84" s="228">
        <v>15</v>
      </c>
      <c r="K84" s="216"/>
    </row>
    <row r="85" spans="2:11" s="1" customFormat="1" ht="15" customHeight="1">
      <c r="B85" s="227"/>
      <c r="C85" s="228" t="s">
        <v>629</v>
      </c>
      <c r="D85" s="228"/>
      <c r="E85" s="228"/>
      <c r="F85" s="229" t="s">
        <v>620</v>
      </c>
      <c r="G85" s="228"/>
      <c r="H85" s="228" t="s">
        <v>630</v>
      </c>
      <c r="I85" s="228" t="s">
        <v>616</v>
      </c>
      <c r="J85" s="228">
        <v>20</v>
      </c>
      <c r="K85" s="216"/>
    </row>
    <row r="86" spans="2:11" s="1" customFormat="1" ht="15" customHeight="1">
      <c r="B86" s="227"/>
      <c r="C86" s="228" t="s">
        <v>631</v>
      </c>
      <c r="D86" s="228"/>
      <c r="E86" s="228"/>
      <c r="F86" s="229" t="s">
        <v>620</v>
      </c>
      <c r="G86" s="228"/>
      <c r="H86" s="228" t="s">
        <v>632</v>
      </c>
      <c r="I86" s="228" t="s">
        <v>616</v>
      </c>
      <c r="J86" s="228">
        <v>20</v>
      </c>
      <c r="K86" s="216"/>
    </row>
    <row r="87" spans="2:11" s="1" customFormat="1" ht="15" customHeight="1">
      <c r="B87" s="227"/>
      <c r="C87" s="204" t="s">
        <v>633</v>
      </c>
      <c r="D87" s="204"/>
      <c r="E87" s="204"/>
      <c r="F87" s="225" t="s">
        <v>620</v>
      </c>
      <c r="G87" s="226"/>
      <c r="H87" s="204" t="s">
        <v>634</v>
      </c>
      <c r="I87" s="204" t="s">
        <v>616</v>
      </c>
      <c r="J87" s="204">
        <v>50</v>
      </c>
      <c r="K87" s="216"/>
    </row>
    <row r="88" spans="2:11" s="1" customFormat="1" ht="15" customHeight="1">
      <c r="B88" s="227"/>
      <c r="C88" s="204" t="s">
        <v>635</v>
      </c>
      <c r="D88" s="204"/>
      <c r="E88" s="204"/>
      <c r="F88" s="225" t="s">
        <v>620</v>
      </c>
      <c r="G88" s="226"/>
      <c r="H88" s="204" t="s">
        <v>636</v>
      </c>
      <c r="I88" s="204" t="s">
        <v>616</v>
      </c>
      <c r="J88" s="204">
        <v>20</v>
      </c>
      <c r="K88" s="216"/>
    </row>
    <row r="89" spans="2:11" s="1" customFormat="1" ht="15" customHeight="1">
      <c r="B89" s="227"/>
      <c r="C89" s="204" t="s">
        <v>637</v>
      </c>
      <c r="D89" s="204"/>
      <c r="E89" s="204"/>
      <c r="F89" s="225" t="s">
        <v>620</v>
      </c>
      <c r="G89" s="226"/>
      <c r="H89" s="204" t="s">
        <v>638</v>
      </c>
      <c r="I89" s="204" t="s">
        <v>616</v>
      </c>
      <c r="J89" s="204">
        <v>20</v>
      </c>
      <c r="K89" s="216"/>
    </row>
    <row r="90" spans="2:11" s="1" customFormat="1" ht="15" customHeight="1">
      <c r="B90" s="227"/>
      <c r="C90" s="204" t="s">
        <v>639</v>
      </c>
      <c r="D90" s="204"/>
      <c r="E90" s="204"/>
      <c r="F90" s="225" t="s">
        <v>620</v>
      </c>
      <c r="G90" s="226"/>
      <c r="H90" s="204" t="s">
        <v>640</v>
      </c>
      <c r="I90" s="204" t="s">
        <v>616</v>
      </c>
      <c r="J90" s="204">
        <v>50</v>
      </c>
      <c r="K90" s="216"/>
    </row>
    <row r="91" spans="2:11" s="1" customFormat="1" ht="15" customHeight="1">
      <c r="B91" s="227"/>
      <c r="C91" s="204" t="s">
        <v>641</v>
      </c>
      <c r="D91" s="204"/>
      <c r="E91" s="204"/>
      <c r="F91" s="225" t="s">
        <v>620</v>
      </c>
      <c r="G91" s="226"/>
      <c r="H91" s="204" t="s">
        <v>641</v>
      </c>
      <c r="I91" s="204" t="s">
        <v>616</v>
      </c>
      <c r="J91" s="204">
        <v>50</v>
      </c>
      <c r="K91" s="216"/>
    </row>
    <row r="92" spans="2:11" s="1" customFormat="1" ht="15" customHeight="1">
      <c r="B92" s="227"/>
      <c r="C92" s="204" t="s">
        <v>642</v>
      </c>
      <c r="D92" s="204"/>
      <c r="E92" s="204"/>
      <c r="F92" s="225" t="s">
        <v>620</v>
      </c>
      <c r="G92" s="226"/>
      <c r="H92" s="204" t="s">
        <v>643</v>
      </c>
      <c r="I92" s="204" t="s">
        <v>616</v>
      </c>
      <c r="J92" s="204">
        <v>255</v>
      </c>
      <c r="K92" s="216"/>
    </row>
    <row r="93" spans="2:11" s="1" customFormat="1" ht="15" customHeight="1">
      <c r="B93" s="227"/>
      <c r="C93" s="204" t="s">
        <v>644</v>
      </c>
      <c r="D93" s="204"/>
      <c r="E93" s="204"/>
      <c r="F93" s="225" t="s">
        <v>614</v>
      </c>
      <c r="G93" s="226"/>
      <c r="H93" s="204" t="s">
        <v>645</v>
      </c>
      <c r="I93" s="204" t="s">
        <v>646</v>
      </c>
      <c r="J93" s="204"/>
      <c r="K93" s="216"/>
    </row>
    <row r="94" spans="2:11" s="1" customFormat="1" ht="15" customHeight="1">
      <c r="B94" s="227"/>
      <c r="C94" s="204" t="s">
        <v>647</v>
      </c>
      <c r="D94" s="204"/>
      <c r="E94" s="204"/>
      <c r="F94" s="225" t="s">
        <v>614</v>
      </c>
      <c r="G94" s="226"/>
      <c r="H94" s="204" t="s">
        <v>648</v>
      </c>
      <c r="I94" s="204" t="s">
        <v>649</v>
      </c>
      <c r="J94" s="204"/>
      <c r="K94" s="216"/>
    </row>
    <row r="95" spans="2:11" s="1" customFormat="1" ht="15" customHeight="1">
      <c r="B95" s="227"/>
      <c r="C95" s="204" t="s">
        <v>650</v>
      </c>
      <c r="D95" s="204"/>
      <c r="E95" s="204"/>
      <c r="F95" s="225" t="s">
        <v>614</v>
      </c>
      <c r="G95" s="226"/>
      <c r="H95" s="204" t="s">
        <v>650</v>
      </c>
      <c r="I95" s="204" t="s">
        <v>649</v>
      </c>
      <c r="J95" s="204"/>
      <c r="K95" s="216"/>
    </row>
    <row r="96" spans="2:11" s="1" customFormat="1" ht="15" customHeight="1">
      <c r="B96" s="227"/>
      <c r="C96" s="204" t="s">
        <v>39</v>
      </c>
      <c r="D96" s="204"/>
      <c r="E96" s="204"/>
      <c r="F96" s="225" t="s">
        <v>614</v>
      </c>
      <c r="G96" s="226"/>
      <c r="H96" s="204" t="s">
        <v>651</v>
      </c>
      <c r="I96" s="204" t="s">
        <v>649</v>
      </c>
      <c r="J96" s="204"/>
      <c r="K96" s="216"/>
    </row>
    <row r="97" spans="2:11" s="1" customFormat="1" ht="15" customHeight="1">
      <c r="B97" s="227"/>
      <c r="C97" s="204" t="s">
        <v>49</v>
      </c>
      <c r="D97" s="204"/>
      <c r="E97" s="204"/>
      <c r="F97" s="225" t="s">
        <v>614</v>
      </c>
      <c r="G97" s="226"/>
      <c r="H97" s="204" t="s">
        <v>652</v>
      </c>
      <c r="I97" s="204" t="s">
        <v>649</v>
      </c>
      <c r="J97" s="204"/>
      <c r="K97" s="216"/>
    </row>
    <row r="98" spans="2:11" s="1" customFormat="1" ht="15" customHeight="1">
      <c r="B98" s="230"/>
      <c r="C98" s="231"/>
      <c r="D98" s="231"/>
      <c r="E98" s="231"/>
      <c r="F98" s="231"/>
      <c r="G98" s="231"/>
      <c r="H98" s="231"/>
      <c r="I98" s="231"/>
      <c r="J98" s="231"/>
      <c r="K98" s="232"/>
    </row>
    <row r="99" spans="2:11" s="1" customFormat="1" ht="18.75" customHeight="1">
      <c r="B99" s="233"/>
      <c r="C99" s="234"/>
      <c r="D99" s="234"/>
      <c r="E99" s="234"/>
      <c r="F99" s="234"/>
      <c r="G99" s="234"/>
      <c r="H99" s="234"/>
      <c r="I99" s="234"/>
      <c r="J99" s="234"/>
      <c r="K99" s="233"/>
    </row>
    <row r="100" spans="2:11" s="1" customFormat="1" ht="18.75" customHeight="1"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</row>
    <row r="101" spans="2:11" s="1" customFormat="1" ht="7.5" customHeight="1">
      <c r="B101" s="212"/>
      <c r="C101" s="213"/>
      <c r="D101" s="213"/>
      <c r="E101" s="213"/>
      <c r="F101" s="213"/>
      <c r="G101" s="213"/>
      <c r="H101" s="213"/>
      <c r="I101" s="213"/>
      <c r="J101" s="213"/>
      <c r="K101" s="214"/>
    </row>
    <row r="102" spans="2:11" s="1" customFormat="1" ht="45" customHeight="1">
      <c r="B102" s="215"/>
      <c r="C102" s="368" t="s">
        <v>653</v>
      </c>
      <c r="D102" s="368"/>
      <c r="E102" s="368"/>
      <c r="F102" s="368"/>
      <c r="G102" s="368"/>
      <c r="H102" s="368"/>
      <c r="I102" s="368"/>
      <c r="J102" s="368"/>
      <c r="K102" s="216"/>
    </row>
    <row r="103" spans="2:11" s="1" customFormat="1" ht="17.25" customHeight="1">
      <c r="B103" s="215"/>
      <c r="C103" s="217" t="s">
        <v>608</v>
      </c>
      <c r="D103" s="217"/>
      <c r="E103" s="217"/>
      <c r="F103" s="217" t="s">
        <v>609</v>
      </c>
      <c r="G103" s="218"/>
      <c r="H103" s="217" t="s">
        <v>55</v>
      </c>
      <c r="I103" s="217" t="s">
        <v>58</v>
      </c>
      <c r="J103" s="217" t="s">
        <v>610</v>
      </c>
      <c r="K103" s="216"/>
    </row>
    <row r="104" spans="2:11" s="1" customFormat="1" ht="17.25" customHeight="1">
      <c r="B104" s="215"/>
      <c r="C104" s="219" t="s">
        <v>611</v>
      </c>
      <c r="D104" s="219"/>
      <c r="E104" s="219"/>
      <c r="F104" s="220" t="s">
        <v>612</v>
      </c>
      <c r="G104" s="221"/>
      <c r="H104" s="219"/>
      <c r="I104" s="219"/>
      <c r="J104" s="219" t="s">
        <v>613</v>
      </c>
      <c r="K104" s="216"/>
    </row>
    <row r="105" spans="2:11" s="1" customFormat="1" ht="5.25" customHeight="1">
      <c r="B105" s="215"/>
      <c r="C105" s="217"/>
      <c r="D105" s="217"/>
      <c r="E105" s="217"/>
      <c r="F105" s="217"/>
      <c r="G105" s="235"/>
      <c r="H105" s="217"/>
      <c r="I105" s="217"/>
      <c r="J105" s="217"/>
      <c r="K105" s="216"/>
    </row>
    <row r="106" spans="2:11" s="1" customFormat="1" ht="15" customHeight="1">
      <c r="B106" s="215"/>
      <c r="C106" s="204" t="s">
        <v>54</v>
      </c>
      <c r="D106" s="224"/>
      <c r="E106" s="224"/>
      <c r="F106" s="225" t="s">
        <v>614</v>
      </c>
      <c r="G106" s="204"/>
      <c r="H106" s="204" t="s">
        <v>654</v>
      </c>
      <c r="I106" s="204" t="s">
        <v>616</v>
      </c>
      <c r="J106" s="204">
        <v>20</v>
      </c>
      <c r="K106" s="216"/>
    </row>
    <row r="107" spans="2:11" s="1" customFormat="1" ht="15" customHeight="1">
      <c r="B107" s="215"/>
      <c r="C107" s="204" t="s">
        <v>617</v>
      </c>
      <c r="D107" s="204"/>
      <c r="E107" s="204"/>
      <c r="F107" s="225" t="s">
        <v>614</v>
      </c>
      <c r="G107" s="204"/>
      <c r="H107" s="204" t="s">
        <v>654</v>
      </c>
      <c r="I107" s="204" t="s">
        <v>616</v>
      </c>
      <c r="J107" s="204">
        <v>120</v>
      </c>
      <c r="K107" s="216"/>
    </row>
    <row r="108" spans="2:11" s="1" customFormat="1" ht="15" customHeight="1">
      <c r="B108" s="227"/>
      <c r="C108" s="204" t="s">
        <v>619</v>
      </c>
      <c r="D108" s="204"/>
      <c r="E108" s="204"/>
      <c r="F108" s="225" t="s">
        <v>620</v>
      </c>
      <c r="G108" s="204"/>
      <c r="H108" s="204" t="s">
        <v>654</v>
      </c>
      <c r="I108" s="204" t="s">
        <v>616</v>
      </c>
      <c r="J108" s="204">
        <v>50</v>
      </c>
      <c r="K108" s="216"/>
    </row>
    <row r="109" spans="2:11" s="1" customFormat="1" ht="15" customHeight="1">
      <c r="B109" s="227"/>
      <c r="C109" s="204" t="s">
        <v>622</v>
      </c>
      <c r="D109" s="204"/>
      <c r="E109" s="204"/>
      <c r="F109" s="225" t="s">
        <v>614</v>
      </c>
      <c r="G109" s="204"/>
      <c r="H109" s="204" t="s">
        <v>654</v>
      </c>
      <c r="I109" s="204" t="s">
        <v>624</v>
      </c>
      <c r="J109" s="204"/>
      <c r="K109" s="216"/>
    </row>
    <row r="110" spans="2:11" s="1" customFormat="1" ht="15" customHeight="1">
      <c r="B110" s="227"/>
      <c r="C110" s="204" t="s">
        <v>633</v>
      </c>
      <c r="D110" s="204"/>
      <c r="E110" s="204"/>
      <c r="F110" s="225" t="s">
        <v>620</v>
      </c>
      <c r="G110" s="204"/>
      <c r="H110" s="204" t="s">
        <v>654</v>
      </c>
      <c r="I110" s="204" t="s">
        <v>616</v>
      </c>
      <c r="J110" s="204">
        <v>50</v>
      </c>
      <c r="K110" s="216"/>
    </row>
    <row r="111" spans="2:11" s="1" customFormat="1" ht="15" customHeight="1">
      <c r="B111" s="227"/>
      <c r="C111" s="204" t="s">
        <v>641</v>
      </c>
      <c r="D111" s="204"/>
      <c r="E111" s="204"/>
      <c r="F111" s="225" t="s">
        <v>620</v>
      </c>
      <c r="G111" s="204"/>
      <c r="H111" s="204" t="s">
        <v>654</v>
      </c>
      <c r="I111" s="204" t="s">
        <v>616</v>
      </c>
      <c r="J111" s="204">
        <v>50</v>
      </c>
      <c r="K111" s="216"/>
    </row>
    <row r="112" spans="2:11" s="1" customFormat="1" ht="15" customHeight="1">
      <c r="B112" s="227"/>
      <c r="C112" s="204" t="s">
        <v>639</v>
      </c>
      <c r="D112" s="204"/>
      <c r="E112" s="204"/>
      <c r="F112" s="225" t="s">
        <v>620</v>
      </c>
      <c r="G112" s="204"/>
      <c r="H112" s="204" t="s">
        <v>654</v>
      </c>
      <c r="I112" s="204" t="s">
        <v>616</v>
      </c>
      <c r="J112" s="204">
        <v>50</v>
      </c>
      <c r="K112" s="216"/>
    </row>
    <row r="113" spans="2:11" s="1" customFormat="1" ht="15" customHeight="1">
      <c r="B113" s="227"/>
      <c r="C113" s="204" t="s">
        <v>54</v>
      </c>
      <c r="D113" s="204"/>
      <c r="E113" s="204"/>
      <c r="F113" s="225" t="s">
        <v>614</v>
      </c>
      <c r="G113" s="204"/>
      <c r="H113" s="204" t="s">
        <v>655</v>
      </c>
      <c r="I113" s="204" t="s">
        <v>616</v>
      </c>
      <c r="J113" s="204">
        <v>20</v>
      </c>
      <c r="K113" s="216"/>
    </row>
    <row r="114" spans="2:11" s="1" customFormat="1" ht="15" customHeight="1">
      <c r="B114" s="227"/>
      <c r="C114" s="204" t="s">
        <v>656</v>
      </c>
      <c r="D114" s="204"/>
      <c r="E114" s="204"/>
      <c r="F114" s="225" t="s">
        <v>614</v>
      </c>
      <c r="G114" s="204"/>
      <c r="H114" s="204" t="s">
        <v>657</v>
      </c>
      <c r="I114" s="204" t="s">
        <v>616</v>
      </c>
      <c r="J114" s="204">
        <v>120</v>
      </c>
      <c r="K114" s="216"/>
    </row>
    <row r="115" spans="2:11" s="1" customFormat="1" ht="15" customHeight="1">
      <c r="B115" s="227"/>
      <c r="C115" s="204" t="s">
        <v>39</v>
      </c>
      <c r="D115" s="204"/>
      <c r="E115" s="204"/>
      <c r="F115" s="225" t="s">
        <v>614</v>
      </c>
      <c r="G115" s="204"/>
      <c r="H115" s="204" t="s">
        <v>658</v>
      </c>
      <c r="I115" s="204" t="s">
        <v>649</v>
      </c>
      <c r="J115" s="204"/>
      <c r="K115" s="216"/>
    </row>
    <row r="116" spans="2:11" s="1" customFormat="1" ht="15" customHeight="1">
      <c r="B116" s="227"/>
      <c r="C116" s="204" t="s">
        <v>49</v>
      </c>
      <c r="D116" s="204"/>
      <c r="E116" s="204"/>
      <c r="F116" s="225" t="s">
        <v>614</v>
      </c>
      <c r="G116" s="204"/>
      <c r="H116" s="204" t="s">
        <v>659</v>
      </c>
      <c r="I116" s="204" t="s">
        <v>649</v>
      </c>
      <c r="J116" s="204"/>
      <c r="K116" s="216"/>
    </row>
    <row r="117" spans="2:11" s="1" customFormat="1" ht="15" customHeight="1">
      <c r="B117" s="227"/>
      <c r="C117" s="204" t="s">
        <v>58</v>
      </c>
      <c r="D117" s="204"/>
      <c r="E117" s="204"/>
      <c r="F117" s="225" t="s">
        <v>614</v>
      </c>
      <c r="G117" s="204"/>
      <c r="H117" s="204" t="s">
        <v>660</v>
      </c>
      <c r="I117" s="204" t="s">
        <v>661</v>
      </c>
      <c r="J117" s="204"/>
      <c r="K117" s="216"/>
    </row>
    <row r="118" spans="2:11" s="1" customFormat="1" ht="15" customHeight="1">
      <c r="B118" s="230"/>
      <c r="C118" s="236"/>
      <c r="D118" s="236"/>
      <c r="E118" s="236"/>
      <c r="F118" s="236"/>
      <c r="G118" s="236"/>
      <c r="H118" s="236"/>
      <c r="I118" s="236"/>
      <c r="J118" s="236"/>
      <c r="K118" s="232"/>
    </row>
    <row r="119" spans="2:11" s="1" customFormat="1" ht="18.75" customHeight="1">
      <c r="B119" s="237"/>
      <c r="C119" s="238"/>
      <c r="D119" s="238"/>
      <c r="E119" s="238"/>
      <c r="F119" s="239"/>
      <c r="G119" s="238"/>
      <c r="H119" s="238"/>
      <c r="I119" s="238"/>
      <c r="J119" s="238"/>
      <c r="K119" s="237"/>
    </row>
    <row r="120" spans="2:11" s="1" customFormat="1" ht="18.75" customHeight="1"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</row>
    <row r="121" spans="2:11" s="1" customFormat="1" ht="7.5" customHeight="1">
      <c r="B121" s="240"/>
      <c r="C121" s="241"/>
      <c r="D121" s="241"/>
      <c r="E121" s="241"/>
      <c r="F121" s="241"/>
      <c r="G121" s="241"/>
      <c r="H121" s="241"/>
      <c r="I121" s="241"/>
      <c r="J121" s="241"/>
      <c r="K121" s="242"/>
    </row>
    <row r="122" spans="2:11" s="1" customFormat="1" ht="45" customHeight="1">
      <c r="B122" s="243"/>
      <c r="C122" s="366" t="s">
        <v>662</v>
      </c>
      <c r="D122" s="366"/>
      <c r="E122" s="366"/>
      <c r="F122" s="366"/>
      <c r="G122" s="366"/>
      <c r="H122" s="366"/>
      <c r="I122" s="366"/>
      <c r="J122" s="366"/>
      <c r="K122" s="244"/>
    </row>
    <row r="123" spans="2:11" s="1" customFormat="1" ht="17.25" customHeight="1">
      <c r="B123" s="245"/>
      <c r="C123" s="217" t="s">
        <v>608</v>
      </c>
      <c r="D123" s="217"/>
      <c r="E123" s="217"/>
      <c r="F123" s="217" t="s">
        <v>609</v>
      </c>
      <c r="G123" s="218"/>
      <c r="H123" s="217" t="s">
        <v>55</v>
      </c>
      <c r="I123" s="217" t="s">
        <v>58</v>
      </c>
      <c r="J123" s="217" t="s">
        <v>610</v>
      </c>
      <c r="K123" s="246"/>
    </row>
    <row r="124" spans="2:11" s="1" customFormat="1" ht="17.25" customHeight="1">
      <c r="B124" s="245"/>
      <c r="C124" s="219" t="s">
        <v>611</v>
      </c>
      <c r="D124" s="219"/>
      <c r="E124" s="219"/>
      <c r="F124" s="220" t="s">
        <v>612</v>
      </c>
      <c r="G124" s="221"/>
      <c r="H124" s="219"/>
      <c r="I124" s="219"/>
      <c r="J124" s="219" t="s">
        <v>613</v>
      </c>
      <c r="K124" s="246"/>
    </row>
    <row r="125" spans="2:11" s="1" customFormat="1" ht="5.25" customHeight="1">
      <c r="B125" s="247"/>
      <c r="C125" s="222"/>
      <c r="D125" s="222"/>
      <c r="E125" s="222"/>
      <c r="F125" s="222"/>
      <c r="G125" s="248"/>
      <c r="H125" s="222"/>
      <c r="I125" s="222"/>
      <c r="J125" s="222"/>
      <c r="K125" s="249"/>
    </row>
    <row r="126" spans="2:11" s="1" customFormat="1" ht="15" customHeight="1">
      <c r="B126" s="247"/>
      <c r="C126" s="204" t="s">
        <v>617</v>
      </c>
      <c r="D126" s="224"/>
      <c r="E126" s="224"/>
      <c r="F126" s="225" t="s">
        <v>614</v>
      </c>
      <c r="G126" s="204"/>
      <c r="H126" s="204" t="s">
        <v>654</v>
      </c>
      <c r="I126" s="204" t="s">
        <v>616</v>
      </c>
      <c r="J126" s="204">
        <v>120</v>
      </c>
      <c r="K126" s="250"/>
    </row>
    <row r="127" spans="2:11" s="1" customFormat="1" ht="15" customHeight="1">
      <c r="B127" s="247"/>
      <c r="C127" s="204" t="s">
        <v>663</v>
      </c>
      <c r="D127" s="204"/>
      <c r="E127" s="204"/>
      <c r="F127" s="225" t="s">
        <v>614</v>
      </c>
      <c r="G127" s="204"/>
      <c r="H127" s="204" t="s">
        <v>664</v>
      </c>
      <c r="I127" s="204" t="s">
        <v>616</v>
      </c>
      <c r="J127" s="204" t="s">
        <v>665</v>
      </c>
      <c r="K127" s="250"/>
    </row>
    <row r="128" spans="2:11" s="1" customFormat="1" ht="15" customHeight="1">
      <c r="B128" s="247"/>
      <c r="C128" s="204" t="s">
        <v>562</v>
      </c>
      <c r="D128" s="204"/>
      <c r="E128" s="204"/>
      <c r="F128" s="225" t="s">
        <v>614</v>
      </c>
      <c r="G128" s="204"/>
      <c r="H128" s="204" t="s">
        <v>666</v>
      </c>
      <c r="I128" s="204" t="s">
        <v>616</v>
      </c>
      <c r="J128" s="204" t="s">
        <v>665</v>
      </c>
      <c r="K128" s="250"/>
    </row>
    <row r="129" spans="2:11" s="1" customFormat="1" ht="15" customHeight="1">
      <c r="B129" s="247"/>
      <c r="C129" s="204" t="s">
        <v>625</v>
      </c>
      <c r="D129" s="204"/>
      <c r="E129" s="204"/>
      <c r="F129" s="225" t="s">
        <v>620</v>
      </c>
      <c r="G129" s="204"/>
      <c r="H129" s="204" t="s">
        <v>626</v>
      </c>
      <c r="I129" s="204" t="s">
        <v>616</v>
      </c>
      <c r="J129" s="204">
        <v>15</v>
      </c>
      <c r="K129" s="250"/>
    </row>
    <row r="130" spans="2:11" s="1" customFormat="1" ht="15" customHeight="1">
      <c r="B130" s="247"/>
      <c r="C130" s="228" t="s">
        <v>627</v>
      </c>
      <c r="D130" s="228"/>
      <c r="E130" s="228"/>
      <c r="F130" s="229" t="s">
        <v>620</v>
      </c>
      <c r="G130" s="228"/>
      <c r="H130" s="228" t="s">
        <v>628</v>
      </c>
      <c r="I130" s="228" t="s">
        <v>616</v>
      </c>
      <c r="J130" s="228">
        <v>15</v>
      </c>
      <c r="K130" s="250"/>
    </row>
    <row r="131" spans="2:11" s="1" customFormat="1" ht="15" customHeight="1">
      <c r="B131" s="247"/>
      <c r="C131" s="228" t="s">
        <v>629</v>
      </c>
      <c r="D131" s="228"/>
      <c r="E131" s="228"/>
      <c r="F131" s="229" t="s">
        <v>620</v>
      </c>
      <c r="G131" s="228"/>
      <c r="H131" s="228" t="s">
        <v>630</v>
      </c>
      <c r="I131" s="228" t="s">
        <v>616</v>
      </c>
      <c r="J131" s="228">
        <v>20</v>
      </c>
      <c r="K131" s="250"/>
    </row>
    <row r="132" spans="2:11" s="1" customFormat="1" ht="15" customHeight="1">
      <c r="B132" s="247"/>
      <c r="C132" s="228" t="s">
        <v>631</v>
      </c>
      <c r="D132" s="228"/>
      <c r="E132" s="228"/>
      <c r="F132" s="229" t="s">
        <v>620</v>
      </c>
      <c r="G132" s="228"/>
      <c r="H132" s="228" t="s">
        <v>632</v>
      </c>
      <c r="I132" s="228" t="s">
        <v>616</v>
      </c>
      <c r="J132" s="228">
        <v>20</v>
      </c>
      <c r="K132" s="250"/>
    </row>
    <row r="133" spans="2:11" s="1" customFormat="1" ht="15" customHeight="1">
      <c r="B133" s="247"/>
      <c r="C133" s="204" t="s">
        <v>619</v>
      </c>
      <c r="D133" s="204"/>
      <c r="E133" s="204"/>
      <c r="F133" s="225" t="s">
        <v>620</v>
      </c>
      <c r="G133" s="204"/>
      <c r="H133" s="204" t="s">
        <v>654</v>
      </c>
      <c r="I133" s="204" t="s">
        <v>616</v>
      </c>
      <c r="J133" s="204">
        <v>50</v>
      </c>
      <c r="K133" s="250"/>
    </row>
    <row r="134" spans="2:11" s="1" customFormat="1" ht="15" customHeight="1">
      <c r="B134" s="247"/>
      <c r="C134" s="204" t="s">
        <v>633</v>
      </c>
      <c r="D134" s="204"/>
      <c r="E134" s="204"/>
      <c r="F134" s="225" t="s">
        <v>620</v>
      </c>
      <c r="G134" s="204"/>
      <c r="H134" s="204" t="s">
        <v>654</v>
      </c>
      <c r="I134" s="204" t="s">
        <v>616</v>
      </c>
      <c r="J134" s="204">
        <v>50</v>
      </c>
      <c r="K134" s="250"/>
    </row>
    <row r="135" spans="2:11" s="1" customFormat="1" ht="15" customHeight="1">
      <c r="B135" s="247"/>
      <c r="C135" s="204" t="s">
        <v>639</v>
      </c>
      <c r="D135" s="204"/>
      <c r="E135" s="204"/>
      <c r="F135" s="225" t="s">
        <v>620</v>
      </c>
      <c r="G135" s="204"/>
      <c r="H135" s="204" t="s">
        <v>654</v>
      </c>
      <c r="I135" s="204" t="s">
        <v>616</v>
      </c>
      <c r="J135" s="204">
        <v>50</v>
      </c>
      <c r="K135" s="250"/>
    </row>
    <row r="136" spans="2:11" s="1" customFormat="1" ht="15" customHeight="1">
      <c r="B136" s="247"/>
      <c r="C136" s="204" t="s">
        <v>641</v>
      </c>
      <c r="D136" s="204"/>
      <c r="E136" s="204"/>
      <c r="F136" s="225" t="s">
        <v>620</v>
      </c>
      <c r="G136" s="204"/>
      <c r="H136" s="204" t="s">
        <v>654</v>
      </c>
      <c r="I136" s="204" t="s">
        <v>616</v>
      </c>
      <c r="J136" s="204">
        <v>50</v>
      </c>
      <c r="K136" s="250"/>
    </row>
    <row r="137" spans="2:11" s="1" customFormat="1" ht="15" customHeight="1">
      <c r="B137" s="247"/>
      <c r="C137" s="204" t="s">
        <v>642</v>
      </c>
      <c r="D137" s="204"/>
      <c r="E137" s="204"/>
      <c r="F137" s="225" t="s">
        <v>620</v>
      </c>
      <c r="G137" s="204"/>
      <c r="H137" s="204" t="s">
        <v>667</v>
      </c>
      <c r="I137" s="204" t="s">
        <v>616</v>
      </c>
      <c r="J137" s="204">
        <v>255</v>
      </c>
      <c r="K137" s="250"/>
    </row>
    <row r="138" spans="2:11" s="1" customFormat="1" ht="15" customHeight="1">
      <c r="B138" s="247"/>
      <c r="C138" s="204" t="s">
        <v>644</v>
      </c>
      <c r="D138" s="204"/>
      <c r="E138" s="204"/>
      <c r="F138" s="225" t="s">
        <v>614</v>
      </c>
      <c r="G138" s="204"/>
      <c r="H138" s="204" t="s">
        <v>668</v>
      </c>
      <c r="I138" s="204" t="s">
        <v>646</v>
      </c>
      <c r="J138" s="204"/>
      <c r="K138" s="250"/>
    </row>
    <row r="139" spans="2:11" s="1" customFormat="1" ht="15" customHeight="1">
      <c r="B139" s="247"/>
      <c r="C139" s="204" t="s">
        <v>647</v>
      </c>
      <c r="D139" s="204"/>
      <c r="E139" s="204"/>
      <c r="F139" s="225" t="s">
        <v>614</v>
      </c>
      <c r="G139" s="204"/>
      <c r="H139" s="204" t="s">
        <v>669</v>
      </c>
      <c r="I139" s="204" t="s">
        <v>649</v>
      </c>
      <c r="J139" s="204"/>
      <c r="K139" s="250"/>
    </row>
    <row r="140" spans="2:11" s="1" customFormat="1" ht="15" customHeight="1">
      <c r="B140" s="247"/>
      <c r="C140" s="204" t="s">
        <v>650</v>
      </c>
      <c r="D140" s="204"/>
      <c r="E140" s="204"/>
      <c r="F140" s="225" t="s">
        <v>614</v>
      </c>
      <c r="G140" s="204"/>
      <c r="H140" s="204" t="s">
        <v>650</v>
      </c>
      <c r="I140" s="204" t="s">
        <v>649</v>
      </c>
      <c r="J140" s="204"/>
      <c r="K140" s="250"/>
    </row>
    <row r="141" spans="2:11" s="1" customFormat="1" ht="15" customHeight="1">
      <c r="B141" s="247"/>
      <c r="C141" s="204" t="s">
        <v>39</v>
      </c>
      <c r="D141" s="204"/>
      <c r="E141" s="204"/>
      <c r="F141" s="225" t="s">
        <v>614</v>
      </c>
      <c r="G141" s="204"/>
      <c r="H141" s="204" t="s">
        <v>670</v>
      </c>
      <c r="I141" s="204" t="s">
        <v>649</v>
      </c>
      <c r="J141" s="204"/>
      <c r="K141" s="250"/>
    </row>
    <row r="142" spans="2:11" s="1" customFormat="1" ht="15" customHeight="1">
      <c r="B142" s="247"/>
      <c r="C142" s="204" t="s">
        <v>671</v>
      </c>
      <c r="D142" s="204"/>
      <c r="E142" s="204"/>
      <c r="F142" s="225" t="s">
        <v>614</v>
      </c>
      <c r="G142" s="204"/>
      <c r="H142" s="204" t="s">
        <v>672</v>
      </c>
      <c r="I142" s="204" t="s">
        <v>649</v>
      </c>
      <c r="J142" s="204"/>
      <c r="K142" s="250"/>
    </row>
    <row r="143" spans="2:11" s="1" customFormat="1" ht="15" customHeight="1">
      <c r="B143" s="251"/>
      <c r="C143" s="252"/>
      <c r="D143" s="252"/>
      <c r="E143" s="252"/>
      <c r="F143" s="252"/>
      <c r="G143" s="252"/>
      <c r="H143" s="252"/>
      <c r="I143" s="252"/>
      <c r="J143" s="252"/>
      <c r="K143" s="253"/>
    </row>
    <row r="144" spans="2:11" s="1" customFormat="1" ht="18.75" customHeight="1">
      <c r="B144" s="238"/>
      <c r="C144" s="238"/>
      <c r="D144" s="238"/>
      <c r="E144" s="238"/>
      <c r="F144" s="239"/>
      <c r="G144" s="238"/>
      <c r="H144" s="238"/>
      <c r="I144" s="238"/>
      <c r="J144" s="238"/>
      <c r="K144" s="238"/>
    </row>
    <row r="145" spans="2:11" s="1" customFormat="1" ht="18.75" customHeight="1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</row>
    <row r="146" spans="2:11" s="1" customFormat="1" ht="7.5" customHeight="1">
      <c r="B146" s="212"/>
      <c r="C146" s="213"/>
      <c r="D146" s="213"/>
      <c r="E146" s="213"/>
      <c r="F146" s="213"/>
      <c r="G146" s="213"/>
      <c r="H146" s="213"/>
      <c r="I146" s="213"/>
      <c r="J146" s="213"/>
      <c r="K146" s="214"/>
    </row>
    <row r="147" spans="2:11" s="1" customFormat="1" ht="45" customHeight="1">
      <c r="B147" s="215"/>
      <c r="C147" s="368" t="s">
        <v>673</v>
      </c>
      <c r="D147" s="368"/>
      <c r="E147" s="368"/>
      <c r="F147" s="368"/>
      <c r="G147" s="368"/>
      <c r="H147" s="368"/>
      <c r="I147" s="368"/>
      <c r="J147" s="368"/>
      <c r="K147" s="216"/>
    </row>
    <row r="148" spans="2:11" s="1" customFormat="1" ht="17.25" customHeight="1">
      <c r="B148" s="215"/>
      <c r="C148" s="217" t="s">
        <v>608</v>
      </c>
      <c r="D148" s="217"/>
      <c r="E148" s="217"/>
      <c r="F148" s="217" t="s">
        <v>609</v>
      </c>
      <c r="G148" s="218"/>
      <c r="H148" s="217" t="s">
        <v>55</v>
      </c>
      <c r="I148" s="217" t="s">
        <v>58</v>
      </c>
      <c r="J148" s="217" t="s">
        <v>610</v>
      </c>
      <c r="K148" s="216"/>
    </row>
    <row r="149" spans="2:11" s="1" customFormat="1" ht="17.25" customHeight="1">
      <c r="B149" s="215"/>
      <c r="C149" s="219" t="s">
        <v>611</v>
      </c>
      <c r="D149" s="219"/>
      <c r="E149" s="219"/>
      <c r="F149" s="220" t="s">
        <v>612</v>
      </c>
      <c r="G149" s="221"/>
      <c r="H149" s="219"/>
      <c r="I149" s="219"/>
      <c r="J149" s="219" t="s">
        <v>613</v>
      </c>
      <c r="K149" s="216"/>
    </row>
    <row r="150" spans="2:11" s="1" customFormat="1" ht="5.25" customHeight="1">
      <c r="B150" s="227"/>
      <c r="C150" s="222"/>
      <c r="D150" s="222"/>
      <c r="E150" s="222"/>
      <c r="F150" s="222"/>
      <c r="G150" s="223"/>
      <c r="H150" s="222"/>
      <c r="I150" s="222"/>
      <c r="J150" s="222"/>
      <c r="K150" s="250"/>
    </row>
    <row r="151" spans="2:11" s="1" customFormat="1" ht="15" customHeight="1">
      <c r="B151" s="227"/>
      <c r="C151" s="254" t="s">
        <v>617</v>
      </c>
      <c r="D151" s="204"/>
      <c r="E151" s="204"/>
      <c r="F151" s="255" t="s">
        <v>614</v>
      </c>
      <c r="G151" s="204"/>
      <c r="H151" s="254" t="s">
        <v>654</v>
      </c>
      <c r="I151" s="254" t="s">
        <v>616</v>
      </c>
      <c r="J151" s="254">
        <v>120</v>
      </c>
      <c r="K151" s="250"/>
    </row>
    <row r="152" spans="2:11" s="1" customFormat="1" ht="15" customHeight="1">
      <c r="B152" s="227"/>
      <c r="C152" s="254" t="s">
        <v>663</v>
      </c>
      <c r="D152" s="204"/>
      <c r="E152" s="204"/>
      <c r="F152" s="255" t="s">
        <v>614</v>
      </c>
      <c r="G152" s="204"/>
      <c r="H152" s="254" t="s">
        <v>674</v>
      </c>
      <c r="I152" s="254" t="s">
        <v>616</v>
      </c>
      <c r="J152" s="254" t="s">
        <v>665</v>
      </c>
      <c r="K152" s="250"/>
    </row>
    <row r="153" spans="2:11" s="1" customFormat="1" ht="15" customHeight="1">
      <c r="B153" s="227"/>
      <c r="C153" s="254" t="s">
        <v>562</v>
      </c>
      <c r="D153" s="204"/>
      <c r="E153" s="204"/>
      <c r="F153" s="255" t="s">
        <v>614</v>
      </c>
      <c r="G153" s="204"/>
      <c r="H153" s="254" t="s">
        <v>675</v>
      </c>
      <c r="I153" s="254" t="s">
        <v>616</v>
      </c>
      <c r="J153" s="254" t="s">
        <v>665</v>
      </c>
      <c r="K153" s="250"/>
    </row>
    <row r="154" spans="2:11" s="1" customFormat="1" ht="15" customHeight="1">
      <c r="B154" s="227"/>
      <c r="C154" s="254" t="s">
        <v>619</v>
      </c>
      <c r="D154" s="204"/>
      <c r="E154" s="204"/>
      <c r="F154" s="255" t="s">
        <v>620</v>
      </c>
      <c r="G154" s="204"/>
      <c r="H154" s="254" t="s">
        <v>654</v>
      </c>
      <c r="I154" s="254" t="s">
        <v>616</v>
      </c>
      <c r="J154" s="254">
        <v>50</v>
      </c>
      <c r="K154" s="250"/>
    </row>
    <row r="155" spans="2:11" s="1" customFormat="1" ht="15" customHeight="1">
      <c r="B155" s="227"/>
      <c r="C155" s="254" t="s">
        <v>622</v>
      </c>
      <c r="D155" s="204"/>
      <c r="E155" s="204"/>
      <c r="F155" s="255" t="s">
        <v>614</v>
      </c>
      <c r="G155" s="204"/>
      <c r="H155" s="254" t="s">
        <v>654</v>
      </c>
      <c r="I155" s="254" t="s">
        <v>624</v>
      </c>
      <c r="J155" s="254"/>
      <c r="K155" s="250"/>
    </row>
    <row r="156" spans="2:11" s="1" customFormat="1" ht="15" customHeight="1">
      <c r="B156" s="227"/>
      <c r="C156" s="254" t="s">
        <v>633</v>
      </c>
      <c r="D156" s="204"/>
      <c r="E156" s="204"/>
      <c r="F156" s="255" t="s">
        <v>620</v>
      </c>
      <c r="G156" s="204"/>
      <c r="H156" s="254" t="s">
        <v>654</v>
      </c>
      <c r="I156" s="254" t="s">
        <v>616</v>
      </c>
      <c r="J156" s="254">
        <v>50</v>
      </c>
      <c r="K156" s="250"/>
    </row>
    <row r="157" spans="2:11" s="1" customFormat="1" ht="15" customHeight="1">
      <c r="B157" s="227"/>
      <c r="C157" s="254" t="s">
        <v>641</v>
      </c>
      <c r="D157" s="204"/>
      <c r="E157" s="204"/>
      <c r="F157" s="255" t="s">
        <v>620</v>
      </c>
      <c r="G157" s="204"/>
      <c r="H157" s="254" t="s">
        <v>654</v>
      </c>
      <c r="I157" s="254" t="s">
        <v>616</v>
      </c>
      <c r="J157" s="254">
        <v>50</v>
      </c>
      <c r="K157" s="250"/>
    </row>
    <row r="158" spans="2:11" s="1" customFormat="1" ht="15" customHeight="1">
      <c r="B158" s="227"/>
      <c r="C158" s="254" t="s">
        <v>639</v>
      </c>
      <c r="D158" s="204"/>
      <c r="E158" s="204"/>
      <c r="F158" s="255" t="s">
        <v>620</v>
      </c>
      <c r="G158" s="204"/>
      <c r="H158" s="254" t="s">
        <v>654</v>
      </c>
      <c r="I158" s="254" t="s">
        <v>616</v>
      </c>
      <c r="J158" s="254">
        <v>50</v>
      </c>
      <c r="K158" s="250"/>
    </row>
    <row r="159" spans="2:11" s="1" customFormat="1" ht="15" customHeight="1">
      <c r="B159" s="227"/>
      <c r="C159" s="254" t="s">
        <v>98</v>
      </c>
      <c r="D159" s="204"/>
      <c r="E159" s="204"/>
      <c r="F159" s="255" t="s">
        <v>614</v>
      </c>
      <c r="G159" s="204"/>
      <c r="H159" s="254" t="s">
        <v>676</v>
      </c>
      <c r="I159" s="254" t="s">
        <v>616</v>
      </c>
      <c r="J159" s="254" t="s">
        <v>677</v>
      </c>
      <c r="K159" s="250"/>
    </row>
    <row r="160" spans="2:11" s="1" customFormat="1" ht="15" customHeight="1">
      <c r="B160" s="227"/>
      <c r="C160" s="254" t="s">
        <v>678</v>
      </c>
      <c r="D160" s="204"/>
      <c r="E160" s="204"/>
      <c r="F160" s="255" t="s">
        <v>614</v>
      </c>
      <c r="G160" s="204"/>
      <c r="H160" s="254" t="s">
        <v>679</v>
      </c>
      <c r="I160" s="254" t="s">
        <v>649</v>
      </c>
      <c r="J160" s="254"/>
      <c r="K160" s="250"/>
    </row>
    <row r="161" spans="2:11" s="1" customFormat="1" ht="15" customHeight="1">
      <c r="B161" s="256"/>
      <c r="C161" s="236"/>
      <c r="D161" s="236"/>
      <c r="E161" s="236"/>
      <c r="F161" s="236"/>
      <c r="G161" s="236"/>
      <c r="H161" s="236"/>
      <c r="I161" s="236"/>
      <c r="J161" s="236"/>
      <c r="K161" s="257"/>
    </row>
    <row r="162" spans="2:11" s="1" customFormat="1" ht="18.75" customHeight="1">
      <c r="B162" s="238"/>
      <c r="C162" s="248"/>
      <c r="D162" s="248"/>
      <c r="E162" s="248"/>
      <c r="F162" s="258"/>
      <c r="G162" s="248"/>
      <c r="H162" s="248"/>
      <c r="I162" s="248"/>
      <c r="J162" s="248"/>
      <c r="K162" s="238"/>
    </row>
    <row r="163" spans="2:11" s="1" customFormat="1" ht="18.75" customHeight="1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</row>
    <row r="164" spans="2:11" s="1" customFormat="1" ht="7.5" customHeight="1">
      <c r="B164" s="193"/>
      <c r="C164" s="194"/>
      <c r="D164" s="194"/>
      <c r="E164" s="194"/>
      <c r="F164" s="194"/>
      <c r="G164" s="194"/>
      <c r="H164" s="194"/>
      <c r="I164" s="194"/>
      <c r="J164" s="194"/>
      <c r="K164" s="195"/>
    </row>
    <row r="165" spans="2:11" s="1" customFormat="1" ht="45" customHeight="1">
      <c r="B165" s="196"/>
      <c r="C165" s="366" t="s">
        <v>680</v>
      </c>
      <c r="D165" s="366"/>
      <c r="E165" s="366"/>
      <c r="F165" s="366"/>
      <c r="G165" s="366"/>
      <c r="H165" s="366"/>
      <c r="I165" s="366"/>
      <c r="J165" s="366"/>
      <c r="K165" s="197"/>
    </row>
    <row r="166" spans="2:11" s="1" customFormat="1" ht="17.25" customHeight="1">
      <c r="B166" s="196"/>
      <c r="C166" s="217" t="s">
        <v>608</v>
      </c>
      <c r="D166" s="217"/>
      <c r="E166" s="217"/>
      <c r="F166" s="217" t="s">
        <v>609</v>
      </c>
      <c r="G166" s="259"/>
      <c r="H166" s="260" t="s">
        <v>55</v>
      </c>
      <c r="I166" s="260" t="s">
        <v>58</v>
      </c>
      <c r="J166" s="217" t="s">
        <v>610</v>
      </c>
      <c r="K166" s="197"/>
    </row>
    <row r="167" spans="2:11" s="1" customFormat="1" ht="17.25" customHeight="1">
      <c r="B167" s="198"/>
      <c r="C167" s="219" t="s">
        <v>611</v>
      </c>
      <c r="D167" s="219"/>
      <c r="E167" s="219"/>
      <c r="F167" s="220" t="s">
        <v>612</v>
      </c>
      <c r="G167" s="261"/>
      <c r="H167" s="262"/>
      <c r="I167" s="262"/>
      <c r="J167" s="219" t="s">
        <v>613</v>
      </c>
      <c r="K167" s="199"/>
    </row>
    <row r="168" spans="2:11" s="1" customFormat="1" ht="5.25" customHeight="1">
      <c r="B168" s="227"/>
      <c r="C168" s="222"/>
      <c r="D168" s="222"/>
      <c r="E168" s="222"/>
      <c r="F168" s="222"/>
      <c r="G168" s="223"/>
      <c r="H168" s="222"/>
      <c r="I168" s="222"/>
      <c r="J168" s="222"/>
      <c r="K168" s="250"/>
    </row>
    <row r="169" spans="2:11" s="1" customFormat="1" ht="15" customHeight="1">
      <c r="B169" s="227"/>
      <c r="C169" s="204" t="s">
        <v>617</v>
      </c>
      <c r="D169" s="204"/>
      <c r="E169" s="204"/>
      <c r="F169" s="225" t="s">
        <v>614</v>
      </c>
      <c r="G169" s="204"/>
      <c r="H169" s="204" t="s">
        <v>654</v>
      </c>
      <c r="I169" s="204" t="s">
        <v>616</v>
      </c>
      <c r="J169" s="204">
        <v>120</v>
      </c>
      <c r="K169" s="250"/>
    </row>
    <row r="170" spans="2:11" s="1" customFormat="1" ht="15" customHeight="1">
      <c r="B170" s="227"/>
      <c r="C170" s="204" t="s">
        <v>663</v>
      </c>
      <c r="D170" s="204"/>
      <c r="E170" s="204"/>
      <c r="F170" s="225" t="s">
        <v>614</v>
      </c>
      <c r="G170" s="204"/>
      <c r="H170" s="204" t="s">
        <v>664</v>
      </c>
      <c r="I170" s="204" t="s">
        <v>616</v>
      </c>
      <c r="J170" s="204" t="s">
        <v>665</v>
      </c>
      <c r="K170" s="250"/>
    </row>
    <row r="171" spans="2:11" s="1" customFormat="1" ht="15" customHeight="1">
      <c r="B171" s="227"/>
      <c r="C171" s="204" t="s">
        <v>562</v>
      </c>
      <c r="D171" s="204"/>
      <c r="E171" s="204"/>
      <c r="F171" s="225" t="s">
        <v>614</v>
      </c>
      <c r="G171" s="204"/>
      <c r="H171" s="204" t="s">
        <v>681</v>
      </c>
      <c r="I171" s="204" t="s">
        <v>616</v>
      </c>
      <c r="J171" s="204" t="s">
        <v>665</v>
      </c>
      <c r="K171" s="250"/>
    </row>
    <row r="172" spans="2:11" s="1" customFormat="1" ht="15" customHeight="1">
      <c r="B172" s="227"/>
      <c r="C172" s="204" t="s">
        <v>619</v>
      </c>
      <c r="D172" s="204"/>
      <c r="E172" s="204"/>
      <c r="F172" s="225" t="s">
        <v>620</v>
      </c>
      <c r="G172" s="204"/>
      <c r="H172" s="204" t="s">
        <v>681</v>
      </c>
      <c r="I172" s="204" t="s">
        <v>616</v>
      </c>
      <c r="J172" s="204">
        <v>50</v>
      </c>
      <c r="K172" s="250"/>
    </row>
    <row r="173" spans="2:11" s="1" customFormat="1" ht="15" customHeight="1">
      <c r="B173" s="227"/>
      <c r="C173" s="204" t="s">
        <v>622</v>
      </c>
      <c r="D173" s="204"/>
      <c r="E173" s="204"/>
      <c r="F173" s="225" t="s">
        <v>614</v>
      </c>
      <c r="G173" s="204"/>
      <c r="H173" s="204" t="s">
        <v>681</v>
      </c>
      <c r="I173" s="204" t="s">
        <v>624</v>
      </c>
      <c r="J173" s="204"/>
      <c r="K173" s="250"/>
    </row>
    <row r="174" spans="2:11" s="1" customFormat="1" ht="15" customHeight="1">
      <c r="B174" s="227"/>
      <c r="C174" s="204" t="s">
        <v>633</v>
      </c>
      <c r="D174" s="204"/>
      <c r="E174" s="204"/>
      <c r="F174" s="225" t="s">
        <v>620</v>
      </c>
      <c r="G174" s="204"/>
      <c r="H174" s="204" t="s">
        <v>681</v>
      </c>
      <c r="I174" s="204" t="s">
        <v>616</v>
      </c>
      <c r="J174" s="204">
        <v>50</v>
      </c>
      <c r="K174" s="250"/>
    </row>
    <row r="175" spans="2:11" s="1" customFormat="1" ht="15" customHeight="1">
      <c r="B175" s="227"/>
      <c r="C175" s="204" t="s">
        <v>641</v>
      </c>
      <c r="D175" s="204"/>
      <c r="E175" s="204"/>
      <c r="F175" s="225" t="s">
        <v>620</v>
      </c>
      <c r="G175" s="204"/>
      <c r="H175" s="204" t="s">
        <v>681</v>
      </c>
      <c r="I175" s="204" t="s">
        <v>616</v>
      </c>
      <c r="J175" s="204">
        <v>50</v>
      </c>
      <c r="K175" s="250"/>
    </row>
    <row r="176" spans="2:11" s="1" customFormat="1" ht="15" customHeight="1">
      <c r="B176" s="227"/>
      <c r="C176" s="204" t="s">
        <v>639</v>
      </c>
      <c r="D176" s="204"/>
      <c r="E176" s="204"/>
      <c r="F176" s="225" t="s">
        <v>620</v>
      </c>
      <c r="G176" s="204"/>
      <c r="H176" s="204" t="s">
        <v>681</v>
      </c>
      <c r="I176" s="204" t="s">
        <v>616</v>
      </c>
      <c r="J176" s="204">
        <v>50</v>
      </c>
      <c r="K176" s="250"/>
    </row>
    <row r="177" spans="2:11" s="1" customFormat="1" ht="15" customHeight="1">
      <c r="B177" s="227"/>
      <c r="C177" s="204" t="s">
        <v>118</v>
      </c>
      <c r="D177" s="204"/>
      <c r="E177" s="204"/>
      <c r="F177" s="225" t="s">
        <v>614</v>
      </c>
      <c r="G177" s="204"/>
      <c r="H177" s="204" t="s">
        <v>682</v>
      </c>
      <c r="I177" s="204" t="s">
        <v>683</v>
      </c>
      <c r="J177" s="204"/>
      <c r="K177" s="250"/>
    </row>
    <row r="178" spans="2:11" s="1" customFormat="1" ht="15" customHeight="1">
      <c r="B178" s="227"/>
      <c r="C178" s="204" t="s">
        <v>58</v>
      </c>
      <c r="D178" s="204"/>
      <c r="E178" s="204"/>
      <c r="F178" s="225" t="s">
        <v>614</v>
      </c>
      <c r="G178" s="204"/>
      <c r="H178" s="204" t="s">
        <v>684</v>
      </c>
      <c r="I178" s="204" t="s">
        <v>685</v>
      </c>
      <c r="J178" s="204">
        <v>1</v>
      </c>
      <c r="K178" s="250"/>
    </row>
    <row r="179" spans="2:11" s="1" customFormat="1" ht="15" customHeight="1">
      <c r="B179" s="227"/>
      <c r="C179" s="204" t="s">
        <v>54</v>
      </c>
      <c r="D179" s="204"/>
      <c r="E179" s="204"/>
      <c r="F179" s="225" t="s">
        <v>614</v>
      </c>
      <c r="G179" s="204"/>
      <c r="H179" s="204" t="s">
        <v>686</v>
      </c>
      <c r="I179" s="204" t="s">
        <v>616</v>
      </c>
      <c r="J179" s="204">
        <v>20</v>
      </c>
      <c r="K179" s="250"/>
    </row>
    <row r="180" spans="2:11" s="1" customFormat="1" ht="15" customHeight="1">
      <c r="B180" s="227"/>
      <c r="C180" s="204" t="s">
        <v>55</v>
      </c>
      <c r="D180" s="204"/>
      <c r="E180" s="204"/>
      <c r="F180" s="225" t="s">
        <v>614</v>
      </c>
      <c r="G180" s="204"/>
      <c r="H180" s="204" t="s">
        <v>687</v>
      </c>
      <c r="I180" s="204" t="s">
        <v>616</v>
      </c>
      <c r="J180" s="204">
        <v>255</v>
      </c>
      <c r="K180" s="250"/>
    </row>
    <row r="181" spans="2:11" s="1" customFormat="1" ht="15" customHeight="1">
      <c r="B181" s="227"/>
      <c r="C181" s="204" t="s">
        <v>119</v>
      </c>
      <c r="D181" s="204"/>
      <c r="E181" s="204"/>
      <c r="F181" s="225" t="s">
        <v>614</v>
      </c>
      <c r="G181" s="204"/>
      <c r="H181" s="204" t="s">
        <v>578</v>
      </c>
      <c r="I181" s="204" t="s">
        <v>616</v>
      </c>
      <c r="J181" s="204">
        <v>10</v>
      </c>
      <c r="K181" s="250"/>
    </row>
    <row r="182" spans="2:11" s="1" customFormat="1" ht="15" customHeight="1">
      <c r="B182" s="227"/>
      <c r="C182" s="204" t="s">
        <v>120</v>
      </c>
      <c r="D182" s="204"/>
      <c r="E182" s="204"/>
      <c r="F182" s="225" t="s">
        <v>614</v>
      </c>
      <c r="G182" s="204"/>
      <c r="H182" s="204" t="s">
        <v>688</v>
      </c>
      <c r="I182" s="204" t="s">
        <v>649</v>
      </c>
      <c r="J182" s="204"/>
      <c r="K182" s="250"/>
    </row>
    <row r="183" spans="2:11" s="1" customFormat="1" ht="15" customHeight="1">
      <c r="B183" s="227"/>
      <c r="C183" s="204" t="s">
        <v>689</v>
      </c>
      <c r="D183" s="204"/>
      <c r="E183" s="204"/>
      <c r="F183" s="225" t="s">
        <v>614</v>
      </c>
      <c r="G183" s="204"/>
      <c r="H183" s="204" t="s">
        <v>690</v>
      </c>
      <c r="I183" s="204" t="s">
        <v>649</v>
      </c>
      <c r="J183" s="204"/>
      <c r="K183" s="250"/>
    </row>
    <row r="184" spans="2:11" s="1" customFormat="1" ht="15" customHeight="1">
      <c r="B184" s="227"/>
      <c r="C184" s="204" t="s">
        <v>678</v>
      </c>
      <c r="D184" s="204"/>
      <c r="E184" s="204"/>
      <c r="F184" s="225" t="s">
        <v>614</v>
      </c>
      <c r="G184" s="204"/>
      <c r="H184" s="204" t="s">
        <v>691</v>
      </c>
      <c r="I184" s="204" t="s">
        <v>649</v>
      </c>
      <c r="J184" s="204"/>
      <c r="K184" s="250"/>
    </row>
    <row r="185" spans="2:11" s="1" customFormat="1" ht="15" customHeight="1">
      <c r="B185" s="227"/>
      <c r="C185" s="204" t="s">
        <v>122</v>
      </c>
      <c r="D185" s="204"/>
      <c r="E185" s="204"/>
      <c r="F185" s="225" t="s">
        <v>620</v>
      </c>
      <c r="G185" s="204"/>
      <c r="H185" s="204" t="s">
        <v>692</v>
      </c>
      <c r="I185" s="204" t="s">
        <v>616</v>
      </c>
      <c r="J185" s="204">
        <v>50</v>
      </c>
      <c r="K185" s="250"/>
    </row>
    <row r="186" spans="2:11" s="1" customFormat="1" ht="15" customHeight="1">
      <c r="B186" s="227"/>
      <c r="C186" s="204" t="s">
        <v>693</v>
      </c>
      <c r="D186" s="204"/>
      <c r="E186" s="204"/>
      <c r="F186" s="225" t="s">
        <v>620</v>
      </c>
      <c r="G186" s="204"/>
      <c r="H186" s="204" t="s">
        <v>694</v>
      </c>
      <c r="I186" s="204" t="s">
        <v>695</v>
      </c>
      <c r="J186" s="204"/>
      <c r="K186" s="250"/>
    </row>
    <row r="187" spans="2:11" s="1" customFormat="1" ht="15" customHeight="1">
      <c r="B187" s="227"/>
      <c r="C187" s="204" t="s">
        <v>696</v>
      </c>
      <c r="D187" s="204"/>
      <c r="E187" s="204"/>
      <c r="F187" s="225" t="s">
        <v>620</v>
      </c>
      <c r="G187" s="204"/>
      <c r="H187" s="204" t="s">
        <v>697</v>
      </c>
      <c r="I187" s="204" t="s">
        <v>695</v>
      </c>
      <c r="J187" s="204"/>
      <c r="K187" s="250"/>
    </row>
    <row r="188" spans="2:11" s="1" customFormat="1" ht="15" customHeight="1">
      <c r="B188" s="227"/>
      <c r="C188" s="204" t="s">
        <v>698</v>
      </c>
      <c r="D188" s="204"/>
      <c r="E188" s="204"/>
      <c r="F188" s="225" t="s">
        <v>620</v>
      </c>
      <c r="G188" s="204"/>
      <c r="H188" s="204" t="s">
        <v>699</v>
      </c>
      <c r="I188" s="204" t="s">
        <v>695</v>
      </c>
      <c r="J188" s="204"/>
      <c r="K188" s="250"/>
    </row>
    <row r="189" spans="2:11" s="1" customFormat="1" ht="15" customHeight="1">
      <c r="B189" s="227"/>
      <c r="C189" s="263" t="s">
        <v>700</v>
      </c>
      <c r="D189" s="204"/>
      <c r="E189" s="204"/>
      <c r="F189" s="225" t="s">
        <v>620</v>
      </c>
      <c r="G189" s="204"/>
      <c r="H189" s="204" t="s">
        <v>701</v>
      </c>
      <c r="I189" s="204" t="s">
        <v>702</v>
      </c>
      <c r="J189" s="264" t="s">
        <v>703</v>
      </c>
      <c r="K189" s="250"/>
    </row>
    <row r="190" spans="2:11" s="5" customFormat="1" ht="15" customHeight="1">
      <c r="B190" s="265"/>
      <c r="C190" s="266" t="s">
        <v>704</v>
      </c>
      <c r="D190" s="267"/>
      <c r="E190" s="267"/>
      <c r="F190" s="268" t="s">
        <v>620</v>
      </c>
      <c r="G190" s="267"/>
      <c r="H190" s="267" t="s">
        <v>705</v>
      </c>
      <c r="I190" s="267" t="s">
        <v>702</v>
      </c>
      <c r="J190" s="269" t="s">
        <v>703</v>
      </c>
      <c r="K190" s="270"/>
    </row>
    <row r="191" spans="2:11" s="1" customFormat="1" ht="15" customHeight="1">
      <c r="B191" s="227"/>
      <c r="C191" s="263" t="s">
        <v>43</v>
      </c>
      <c r="D191" s="204"/>
      <c r="E191" s="204"/>
      <c r="F191" s="225" t="s">
        <v>614</v>
      </c>
      <c r="G191" s="204"/>
      <c r="H191" s="201" t="s">
        <v>706</v>
      </c>
      <c r="I191" s="204" t="s">
        <v>707</v>
      </c>
      <c r="J191" s="204"/>
      <c r="K191" s="250"/>
    </row>
    <row r="192" spans="2:11" s="1" customFormat="1" ht="15" customHeight="1">
      <c r="B192" s="227"/>
      <c r="C192" s="263" t="s">
        <v>708</v>
      </c>
      <c r="D192" s="204"/>
      <c r="E192" s="204"/>
      <c r="F192" s="225" t="s">
        <v>614</v>
      </c>
      <c r="G192" s="204"/>
      <c r="H192" s="204" t="s">
        <v>709</v>
      </c>
      <c r="I192" s="204" t="s">
        <v>649</v>
      </c>
      <c r="J192" s="204"/>
      <c r="K192" s="250"/>
    </row>
    <row r="193" spans="2:11" s="1" customFormat="1" ht="15" customHeight="1">
      <c r="B193" s="227"/>
      <c r="C193" s="263" t="s">
        <v>710</v>
      </c>
      <c r="D193" s="204"/>
      <c r="E193" s="204"/>
      <c r="F193" s="225" t="s">
        <v>614</v>
      </c>
      <c r="G193" s="204"/>
      <c r="H193" s="204" t="s">
        <v>711</v>
      </c>
      <c r="I193" s="204" t="s">
        <v>649</v>
      </c>
      <c r="J193" s="204"/>
      <c r="K193" s="250"/>
    </row>
    <row r="194" spans="2:11" s="1" customFormat="1" ht="15" customHeight="1">
      <c r="B194" s="227"/>
      <c r="C194" s="263" t="s">
        <v>712</v>
      </c>
      <c r="D194" s="204"/>
      <c r="E194" s="204"/>
      <c r="F194" s="225" t="s">
        <v>620</v>
      </c>
      <c r="G194" s="204"/>
      <c r="H194" s="204" t="s">
        <v>713</v>
      </c>
      <c r="I194" s="204" t="s">
        <v>649</v>
      </c>
      <c r="J194" s="204"/>
      <c r="K194" s="250"/>
    </row>
    <row r="195" spans="2:11" s="1" customFormat="1" ht="15" customHeight="1">
      <c r="B195" s="256"/>
      <c r="C195" s="271"/>
      <c r="D195" s="236"/>
      <c r="E195" s="236"/>
      <c r="F195" s="236"/>
      <c r="G195" s="236"/>
      <c r="H195" s="236"/>
      <c r="I195" s="236"/>
      <c r="J195" s="236"/>
      <c r="K195" s="257"/>
    </row>
    <row r="196" spans="2:11" s="1" customFormat="1" ht="18.75" customHeight="1">
      <c r="B196" s="238"/>
      <c r="C196" s="248"/>
      <c r="D196" s="248"/>
      <c r="E196" s="248"/>
      <c r="F196" s="258"/>
      <c r="G196" s="248"/>
      <c r="H196" s="248"/>
      <c r="I196" s="248"/>
      <c r="J196" s="248"/>
      <c r="K196" s="238"/>
    </row>
    <row r="197" spans="2:11" s="1" customFormat="1" ht="18.75" customHeight="1">
      <c r="B197" s="238"/>
      <c r="C197" s="248"/>
      <c r="D197" s="248"/>
      <c r="E197" s="248"/>
      <c r="F197" s="258"/>
      <c r="G197" s="248"/>
      <c r="H197" s="248"/>
      <c r="I197" s="248"/>
      <c r="J197" s="248"/>
      <c r="K197" s="238"/>
    </row>
    <row r="198" spans="2:11" s="1" customFormat="1" ht="18.75" customHeight="1"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</row>
    <row r="199" spans="2:11" s="1" customFormat="1" ht="13.5">
      <c r="B199" s="193"/>
      <c r="C199" s="194"/>
      <c r="D199" s="194"/>
      <c r="E199" s="194"/>
      <c r="F199" s="194"/>
      <c r="G199" s="194"/>
      <c r="H199" s="194"/>
      <c r="I199" s="194"/>
      <c r="J199" s="194"/>
      <c r="K199" s="195"/>
    </row>
    <row r="200" spans="2:11" s="1" customFormat="1" ht="21">
      <c r="B200" s="196"/>
      <c r="C200" s="366" t="s">
        <v>714</v>
      </c>
      <c r="D200" s="366"/>
      <c r="E200" s="366"/>
      <c r="F200" s="366"/>
      <c r="G200" s="366"/>
      <c r="H200" s="366"/>
      <c r="I200" s="366"/>
      <c r="J200" s="366"/>
      <c r="K200" s="197"/>
    </row>
    <row r="201" spans="2:11" s="1" customFormat="1" ht="25.5" customHeight="1">
      <c r="B201" s="196"/>
      <c r="C201" s="272" t="s">
        <v>715</v>
      </c>
      <c r="D201" s="272"/>
      <c r="E201" s="272"/>
      <c r="F201" s="272" t="s">
        <v>716</v>
      </c>
      <c r="G201" s="273"/>
      <c r="H201" s="369" t="s">
        <v>717</v>
      </c>
      <c r="I201" s="369"/>
      <c r="J201" s="369"/>
      <c r="K201" s="197"/>
    </row>
    <row r="202" spans="2:11" s="1" customFormat="1" ht="5.25" customHeight="1">
      <c r="B202" s="227"/>
      <c r="C202" s="222"/>
      <c r="D202" s="222"/>
      <c r="E202" s="222"/>
      <c r="F202" s="222"/>
      <c r="G202" s="248"/>
      <c r="H202" s="222"/>
      <c r="I202" s="222"/>
      <c r="J202" s="222"/>
      <c r="K202" s="250"/>
    </row>
    <row r="203" spans="2:11" s="1" customFormat="1" ht="15" customHeight="1">
      <c r="B203" s="227"/>
      <c r="C203" s="204" t="s">
        <v>707</v>
      </c>
      <c r="D203" s="204"/>
      <c r="E203" s="204"/>
      <c r="F203" s="225" t="s">
        <v>44</v>
      </c>
      <c r="G203" s="204"/>
      <c r="H203" s="370" t="s">
        <v>718</v>
      </c>
      <c r="I203" s="370"/>
      <c r="J203" s="370"/>
      <c r="K203" s="250"/>
    </row>
    <row r="204" spans="2:11" s="1" customFormat="1" ht="15" customHeight="1">
      <c r="B204" s="227"/>
      <c r="C204" s="204"/>
      <c r="D204" s="204"/>
      <c r="E204" s="204"/>
      <c r="F204" s="225" t="s">
        <v>45</v>
      </c>
      <c r="G204" s="204"/>
      <c r="H204" s="370" t="s">
        <v>719</v>
      </c>
      <c r="I204" s="370"/>
      <c r="J204" s="370"/>
      <c r="K204" s="250"/>
    </row>
    <row r="205" spans="2:11" s="1" customFormat="1" ht="15" customHeight="1">
      <c r="B205" s="227"/>
      <c r="C205" s="204"/>
      <c r="D205" s="204"/>
      <c r="E205" s="204"/>
      <c r="F205" s="225" t="s">
        <v>48</v>
      </c>
      <c r="G205" s="204"/>
      <c r="H205" s="370" t="s">
        <v>720</v>
      </c>
      <c r="I205" s="370"/>
      <c r="J205" s="370"/>
      <c r="K205" s="250"/>
    </row>
    <row r="206" spans="2:11" s="1" customFormat="1" ht="15" customHeight="1">
      <c r="B206" s="227"/>
      <c r="C206" s="204"/>
      <c r="D206" s="204"/>
      <c r="E206" s="204"/>
      <c r="F206" s="225" t="s">
        <v>46</v>
      </c>
      <c r="G206" s="204"/>
      <c r="H206" s="370" t="s">
        <v>721</v>
      </c>
      <c r="I206" s="370"/>
      <c r="J206" s="370"/>
      <c r="K206" s="250"/>
    </row>
    <row r="207" spans="2:11" s="1" customFormat="1" ht="15" customHeight="1">
      <c r="B207" s="227"/>
      <c r="C207" s="204"/>
      <c r="D207" s="204"/>
      <c r="E207" s="204"/>
      <c r="F207" s="225" t="s">
        <v>47</v>
      </c>
      <c r="G207" s="204"/>
      <c r="H207" s="370" t="s">
        <v>722</v>
      </c>
      <c r="I207" s="370"/>
      <c r="J207" s="370"/>
      <c r="K207" s="250"/>
    </row>
    <row r="208" spans="2:11" s="1" customFormat="1" ht="15" customHeight="1">
      <c r="B208" s="227"/>
      <c r="C208" s="204"/>
      <c r="D208" s="204"/>
      <c r="E208" s="204"/>
      <c r="F208" s="225"/>
      <c r="G208" s="204"/>
      <c r="H208" s="204"/>
      <c r="I208" s="204"/>
      <c r="J208" s="204"/>
      <c r="K208" s="250"/>
    </row>
    <row r="209" spans="2:11" s="1" customFormat="1" ht="15" customHeight="1">
      <c r="B209" s="227"/>
      <c r="C209" s="204" t="s">
        <v>661</v>
      </c>
      <c r="D209" s="204"/>
      <c r="E209" s="204"/>
      <c r="F209" s="225" t="s">
        <v>79</v>
      </c>
      <c r="G209" s="204"/>
      <c r="H209" s="370" t="s">
        <v>723</v>
      </c>
      <c r="I209" s="370"/>
      <c r="J209" s="370"/>
      <c r="K209" s="250"/>
    </row>
    <row r="210" spans="2:11" s="1" customFormat="1" ht="15" customHeight="1">
      <c r="B210" s="227"/>
      <c r="C210" s="204"/>
      <c r="D210" s="204"/>
      <c r="E210" s="204"/>
      <c r="F210" s="225" t="s">
        <v>556</v>
      </c>
      <c r="G210" s="204"/>
      <c r="H210" s="370" t="s">
        <v>557</v>
      </c>
      <c r="I210" s="370"/>
      <c r="J210" s="370"/>
      <c r="K210" s="250"/>
    </row>
    <row r="211" spans="2:11" s="1" customFormat="1" ht="15" customHeight="1">
      <c r="B211" s="227"/>
      <c r="C211" s="204"/>
      <c r="D211" s="204"/>
      <c r="E211" s="204"/>
      <c r="F211" s="225" t="s">
        <v>554</v>
      </c>
      <c r="G211" s="204"/>
      <c r="H211" s="370" t="s">
        <v>724</v>
      </c>
      <c r="I211" s="370"/>
      <c r="J211" s="370"/>
      <c r="K211" s="250"/>
    </row>
    <row r="212" spans="2:11" s="1" customFormat="1" ht="15" customHeight="1">
      <c r="B212" s="274"/>
      <c r="C212" s="204"/>
      <c r="D212" s="204"/>
      <c r="E212" s="204"/>
      <c r="F212" s="225" t="s">
        <v>558</v>
      </c>
      <c r="G212" s="263"/>
      <c r="H212" s="371" t="s">
        <v>559</v>
      </c>
      <c r="I212" s="371"/>
      <c r="J212" s="371"/>
      <c r="K212" s="275"/>
    </row>
    <row r="213" spans="2:11" s="1" customFormat="1" ht="15" customHeight="1">
      <c r="B213" s="274"/>
      <c r="C213" s="204"/>
      <c r="D213" s="204"/>
      <c r="E213" s="204"/>
      <c r="F213" s="225" t="s">
        <v>560</v>
      </c>
      <c r="G213" s="263"/>
      <c r="H213" s="371" t="s">
        <v>725</v>
      </c>
      <c r="I213" s="371"/>
      <c r="J213" s="371"/>
      <c r="K213" s="275"/>
    </row>
    <row r="214" spans="2:11" s="1" customFormat="1" ht="15" customHeight="1">
      <c r="B214" s="274"/>
      <c r="C214" s="204"/>
      <c r="D214" s="204"/>
      <c r="E214" s="204"/>
      <c r="F214" s="225"/>
      <c r="G214" s="263"/>
      <c r="H214" s="254"/>
      <c r="I214" s="254"/>
      <c r="J214" s="254"/>
      <c r="K214" s="275"/>
    </row>
    <row r="215" spans="2:11" s="1" customFormat="1" ht="15" customHeight="1">
      <c r="B215" s="274"/>
      <c r="C215" s="204" t="s">
        <v>685</v>
      </c>
      <c r="D215" s="204"/>
      <c r="E215" s="204"/>
      <c r="F215" s="225">
        <v>1</v>
      </c>
      <c r="G215" s="263"/>
      <c r="H215" s="371" t="s">
        <v>726</v>
      </c>
      <c r="I215" s="371"/>
      <c r="J215" s="371"/>
      <c r="K215" s="275"/>
    </row>
    <row r="216" spans="2:11" s="1" customFormat="1" ht="15" customHeight="1">
      <c r="B216" s="274"/>
      <c r="C216" s="204"/>
      <c r="D216" s="204"/>
      <c r="E216" s="204"/>
      <c r="F216" s="225">
        <v>2</v>
      </c>
      <c r="G216" s="263"/>
      <c r="H216" s="371" t="s">
        <v>727</v>
      </c>
      <c r="I216" s="371"/>
      <c r="J216" s="371"/>
      <c r="K216" s="275"/>
    </row>
    <row r="217" spans="2:11" s="1" customFormat="1" ht="15" customHeight="1">
      <c r="B217" s="274"/>
      <c r="C217" s="204"/>
      <c r="D217" s="204"/>
      <c r="E217" s="204"/>
      <c r="F217" s="225">
        <v>3</v>
      </c>
      <c r="G217" s="263"/>
      <c r="H217" s="371" t="s">
        <v>728</v>
      </c>
      <c r="I217" s="371"/>
      <c r="J217" s="371"/>
      <c r="K217" s="275"/>
    </row>
    <row r="218" spans="2:11" s="1" customFormat="1" ht="15" customHeight="1">
      <c r="B218" s="274"/>
      <c r="C218" s="204"/>
      <c r="D218" s="204"/>
      <c r="E218" s="204"/>
      <c r="F218" s="225">
        <v>4</v>
      </c>
      <c r="G218" s="263"/>
      <c r="H218" s="371" t="s">
        <v>729</v>
      </c>
      <c r="I218" s="371"/>
      <c r="J218" s="371"/>
      <c r="K218" s="275"/>
    </row>
    <row r="219" spans="2:11" s="1" customFormat="1" ht="12.75" customHeight="1">
      <c r="B219" s="276"/>
      <c r="C219" s="277"/>
      <c r="D219" s="277"/>
      <c r="E219" s="277"/>
      <c r="F219" s="277"/>
      <c r="G219" s="277"/>
      <c r="H219" s="277"/>
      <c r="I219" s="277"/>
      <c r="J219" s="277"/>
      <c r="K219" s="278"/>
    </row>
  </sheetData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3.1 - Stavební úpravy toa...</vt:lpstr>
      <vt:lpstr>Seznam figur</vt:lpstr>
      <vt:lpstr>Pokyny pro vyplnění</vt:lpstr>
      <vt:lpstr>'3.1 - Stavební úpravy toa...'!Názvy_tisku</vt:lpstr>
      <vt:lpstr>'Rekapitulace stavby'!Názvy_tisku</vt:lpstr>
      <vt:lpstr>'Seznam figur'!Názvy_tisku</vt:lpstr>
      <vt:lpstr>'3.1 - Stavební úpravy toa...'!Oblast_tisku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Terezie horackova</dc:creator>
  <cp:lastModifiedBy>Aleš Pinc</cp:lastModifiedBy>
  <dcterms:created xsi:type="dcterms:W3CDTF">2025-03-30T20:15:13Z</dcterms:created>
  <dcterms:modified xsi:type="dcterms:W3CDTF">2025-04-11T09:46:50Z</dcterms:modified>
</cp:coreProperties>
</file>